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Осн. фін. пок." sheetId="1" r:id="rId1"/>
    <sheet name="I. Фін результат" sheetId="2" state="hidden" r:id="rId2"/>
    <sheet name="ІІ. Розр. з бюджетом" sheetId="3" state="hidden" r:id="rId3"/>
    <sheet name="ІІІ. Рух грош. коштів" sheetId="4" state="hidden" r:id="rId4"/>
    <sheet name="IV. Кап. інвестиції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Excel_BuiltIn_Print_Area" localSheetId="1">'I. Фін результат'!$A$1:$I$103</definedName>
    <definedName name="Excel_BuiltIn_Print_Area" localSheetId="4">'IV. Кап. інвестиції'!$A$1:$H$17</definedName>
    <definedName name="Excel_BuiltIn_Print_Area" localSheetId="2">'ІІ. Розр. з бюджетом'!$A$1:$H$48</definedName>
    <definedName name="Excel_BuiltIn_Print_Area" localSheetId="3">'ІІІ. Рух грош. коштів'!$A$1:$H$84</definedName>
    <definedName name="Excel_BuiltIn_Print_Area" localSheetId="0">'Осн. фін. пок.'!$A$1:$F$133</definedName>
    <definedName name="Excel_BuiltIn_Print_Titles" localSheetId="1">'I. Фін результат'!$3:$5</definedName>
    <definedName name="Excel_BuiltIn_Print_Titles" localSheetId="2">'ІІ. Розр. з бюджетом'!$3:$5</definedName>
    <definedName name="Excel_BuiltIn_Print_Titles" localSheetId="3">'ІІІ. Рух грош. коштів'!$3:$5</definedName>
    <definedName name="Excel_BuiltIn_Print_Titles" localSheetId="0">'Осн. фін. пок.'!$34:$36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пок.'!$34:$36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коштів'!$A$1:$H$84</definedName>
    <definedName name="_xlnm.Print_Area" localSheetId="0">'Осн. фін. пок.'!$A$1:$F$133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<sst xmlns="http://schemas.openxmlformats.org/spreadsheetml/2006/main" count="728" uniqueCount="363">
  <si>
    <t>Додаток 2</t>
  </si>
  <si>
    <t>до Порядку складання, затвердження та контролю</t>
  </si>
  <si>
    <t>виконання фінансових планів комунальних підприємств</t>
  </si>
  <si>
    <t>Славутської міської територіальної громади</t>
  </si>
  <si>
    <t xml:space="preserve">ЗАТВЕРДЖЕНО  </t>
  </si>
  <si>
    <t>рішенням Славутської міської ради</t>
  </si>
  <si>
    <t>від _______________№_______</t>
  </si>
  <si>
    <t>Рік</t>
  </si>
  <si>
    <t>Код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</si>
  <si>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</si>
  <si>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</si>
  <si>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</si>
  <si>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</si>
  <si>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</si>
  <si>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</si>
  <si>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Суб'єкт управління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</si>
  <si>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</si>
  <si>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</si>
  <si>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</si>
  <si>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</si>
  <si>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</si>
  <si>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</si>
  <si>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</si>
  <si>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</si>
  <si>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</si>
  <si>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</si>
  <si>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</si>
  <si>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</si>
  <si>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</si>
  <si>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ЗВІТ</t>
  </si>
  <si>
    <t xml:space="preserve">ПРО ВИКОНАННЯ ФІНАНСОВОГО ПЛАНУ ПІДПРИЄМСТВА </t>
  </si>
  <si>
    <t>(рік)</t>
  </si>
  <si>
    <t>Основні фінансові показники</t>
  </si>
  <si>
    <t>Найменування показника</t>
  </si>
  <si>
    <t xml:space="preserve">Код рядка </t>
  </si>
  <si>
    <t>Звітний період ( тис.грн)</t>
  </si>
  <si>
    <t xml:space="preserve">план                                                  </t>
  </si>
  <si>
    <t>факт з нарастаючим підсумком</t>
  </si>
  <si>
    <t>відхилення,  (+ ) економія/                       (-)перевиконання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</si>
  <si>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</si>
  <si>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</si>
  <si>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послуг),  в тому числі</t>
  </si>
  <si>
    <t>Інші операційні доходи</t>
  </si>
  <si>
    <t>Інші доходи</t>
  </si>
  <si>
    <t>Разом доходи ( рядок 1000+1001+1002)</t>
  </si>
  <si>
    <t>Собівартість реалізованої продукції (товарів, робіт, послуг)</t>
  </si>
  <si>
    <t>Інші операційні витрати, в тому числі:</t>
  </si>
  <si>
    <t>адміністративні витрати</t>
  </si>
  <si>
    <t>витрати на збут</t>
  </si>
  <si>
    <t xml:space="preserve">інші операційні витрати </t>
  </si>
  <si>
    <t>Інші витрати</t>
  </si>
  <si>
    <t>Разом витрати ( рядок 1004+1005+1008)</t>
  </si>
  <si>
    <t>Податок на прибуток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</si>
  <si>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</si>
  <si>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</si>
  <si>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</si>
  <si>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</si>
  <si>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</si>
  <si>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</si>
  <si>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</si>
  <si>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</si>
  <si>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</si>
  <si>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</si>
  <si>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</si>
  <si>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</si>
  <si>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</si>
  <si>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до місцевого бюджету</t>
  </si>
  <si>
    <t>податок на доходи фізичних осіб</t>
  </si>
  <si>
    <t xml:space="preserve">єдиний внесок на загальнообов'язкове державне соціальне страхування   </t>
  </si>
  <si>
    <t>військовий збір</t>
  </si>
  <si>
    <t>земельний податок</t>
  </si>
  <si>
    <t>екологічний податок</t>
  </si>
  <si>
    <t>інші податки і збори</t>
  </si>
  <si>
    <t xml:space="preserve">Усього сплата податків, зборів тв інших обв'язкових платежів </t>
  </si>
  <si>
    <t>ІІІ. Капітальні інвестиції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</si>
  <si>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</si>
  <si>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</si>
  <si>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</si>
  <si>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</si>
  <si>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</si>
  <si>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</si>
  <si>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Капітальні інвестиції</t>
  </si>
  <si>
    <t>Джерела капітальних інвестицій, усього, у тому числі:</t>
  </si>
  <si>
    <t>залучені кредитні кошти</t>
  </si>
  <si>
    <t>бюджетне фінансування</t>
  </si>
  <si>
    <t>власні кошти</t>
  </si>
  <si>
    <t>інші джерела</t>
  </si>
  <si>
    <t>Відшкодування різниці в тарифах, в тому числі  ( ряд.4001+ 4002):</t>
  </si>
  <si>
    <t xml:space="preserve">державний бюджет </t>
  </si>
  <si>
    <t>місцевий бюджет</t>
  </si>
  <si>
    <t>V. Коефіцієнтний аналіз</t>
  </si>
  <si>
    <t>Рентабельність діяльності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</si>
  <si>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</si>
  <si>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</si>
  <si>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</si>
  <si>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</si>
  <si>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</si>
  <si>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</si>
  <si>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</si>
  <si>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</si>
  <si>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</si>
  <si>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</si>
  <si>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</si>
  <si>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</si>
  <si>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</si>
  <si>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</si>
  <si>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</si>
  <si>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</si>
  <si>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</si>
  <si>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</si>
  <si>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</si>
  <si>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</si>
  <si>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</si>
  <si>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</si>
  <si>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</si>
  <si>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</si>
  <si>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</si>
  <si>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</si>
  <si>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</si>
  <si>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</si>
  <si>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</si>
  <si>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color indexed="8"/>
        <rFont val="Times New Roman"/>
        <family val="1"/>
      </rPr>
      <t xml:space="preserve">Середня кількість працівників </t>
    </r>
    <r>
      <rPr>
        <sz val="14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</rPr>
      <t>, у тому числі:</t>
    </r>
  </si>
  <si>
    <t>8000</t>
  </si>
  <si>
    <t>адміністративно-управлінський персонал</t>
  </si>
  <si>
    <t>8001</t>
  </si>
  <si>
    <t xml:space="preserve">працівники </t>
  </si>
  <si>
    <t>8002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</si>
  <si>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</si>
  <si>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</si>
  <si>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</si>
  <si>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</si>
  <si>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</si>
  <si>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 xml:space="preserve">                                                 (посада)</t>
  </si>
  <si>
    <t xml:space="preserve">         (ініціали, прізвище)    </t>
  </si>
  <si>
    <t>Факт наростаючим підсумком
з початку року</t>
  </si>
  <si>
    <t>Звітний період (рік)</t>
  </si>
  <si>
    <t>минулий рік</t>
  </si>
  <si>
    <t>поточний рік</t>
  </si>
  <si>
    <t xml:space="preserve">план </t>
  </si>
  <si>
    <t>факт</t>
  </si>
  <si>
    <t>відхилення,           (- )екномія),          (+)                          ( перев-нання)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</si>
  <si>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</si>
  <si>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</si>
  <si>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Чистий дохід від реалізації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</si>
  <si>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</si>
  <si>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</si>
  <si>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</si>
  <si>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</si>
  <si>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</si>
  <si>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</si>
  <si>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</si>
  <si>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</si>
  <si>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</si>
  <si>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</si>
  <si>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-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</si>
  <si>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</si>
  <si>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</si>
  <si>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</si>
  <si>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</si>
  <si>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</si>
  <si>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</si>
  <si>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</si>
  <si>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</si>
  <si>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</si>
  <si>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</si>
  <si>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</si>
  <si>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</si>
  <si>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</si>
  <si>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</si>
  <si>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</si>
  <si>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</si>
  <si>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</si>
  <si>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</si>
  <si>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</si>
  <si>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</si>
  <si>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</si>
  <si>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</si>
  <si>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</si>
  <si>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</si>
  <si>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</si>
  <si>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</si>
  <si>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</si>
  <si>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</si>
  <si>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</si>
  <si>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</si>
  <si>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</si>
  <si>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</si>
  <si>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</si>
  <si>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</si>
  <si>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</si>
  <si>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</si>
  <si>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</si>
  <si>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</si>
  <si>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</si>
  <si>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</si>
  <si>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</si>
  <si>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</si>
  <si>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</si>
  <si>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</si>
  <si>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</si>
  <si>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</si>
  <si>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</si>
  <si>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</si>
  <si>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</si>
  <si>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</si>
  <si>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</si>
  <si>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</si>
  <si>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</si>
  <si>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</si>
  <si>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</si>
  <si>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</si>
  <si>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</si>
  <si>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</si>
  <si>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</si>
  <si>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</si>
  <si>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</si>
  <si>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</si>
  <si>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</si>
  <si>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</si>
  <si>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EBITDA</t>
  </si>
  <si>
    <t>Керівник                   начальник УКБ Полтавського МВК</t>
  </si>
  <si>
    <t>Годня В.В.</t>
  </si>
  <si>
    <t xml:space="preserve">                                         (посада)</t>
  </si>
  <si>
    <t xml:space="preserve">                   (підпис)</t>
  </si>
  <si>
    <t>IІ. Розрахунки з бюджетом</t>
  </si>
  <si>
    <t>відхилення,  +/–</t>
  </si>
  <si>
    <t>Розподіл чистого прибутку</t>
  </si>
  <si>
    <t>Чистий фінансовий результат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</si>
  <si>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</si>
  <si>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</si>
  <si>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</si>
  <si>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</si>
  <si>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</si>
  <si>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</si>
  <si>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</si>
  <si>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</si>
  <si>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</si>
  <si>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</si>
  <si>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</si>
  <si>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</si>
  <si>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</si>
  <si>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</si>
  <si>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</si>
  <si>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</si>
  <si>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</si>
  <si>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</si>
  <si>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</si>
  <si>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</si>
  <si>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</si>
  <si>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</si>
  <si>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</si>
  <si>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орендна плата</t>
  </si>
  <si>
    <t>Інші податки, збори та платежі на 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</si>
  <si>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</si>
  <si>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</si>
  <si>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</si>
  <si>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</si>
  <si>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</si>
  <si>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</si>
  <si>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</si>
  <si>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Усього виплат на користь держави</t>
  </si>
  <si>
    <r>
      <rPr>
        <b/>
        <sz val="14"/>
        <rFont val="Times New Roman"/>
        <family val="1"/>
      </rPr>
      <t>Керівник</t>
    </r>
    <r>
      <rPr>
        <sz val="14"/>
        <rFont val="Times New Roman"/>
        <family val="1"/>
      </rPr>
      <t xml:space="preserve">                       начальник УКБ Полтавського МВК</t>
    </r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</si>
  <si>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</si>
  <si>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</si>
  <si>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</si>
  <si>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</si>
  <si>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</si>
  <si>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</si>
  <si>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</si>
  <si>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</si>
  <si>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</si>
  <si>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</si>
  <si>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</si>
  <si>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</si>
  <si>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</si>
  <si>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</si>
  <si>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</si>
  <si>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</si>
  <si>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</si>
  <si>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</si>
  <si>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</si>
  <si>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</si>
  <si>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</si>
  <si>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Відрахування на соціальні заходи (ЄСВ)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</si>
  <si>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</si>
  <si>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</si>
  <si>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</si>
  <si>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</si>
  <si>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зобов’язання з податків і зборів (розшифрувати)</t>
  </si>
  <si>
    <t>3156/1</t>
  </si>
  <si>
    <t>3156/2</t>
  </si>
  <si>
    <t>(-)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</si>
  <si>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</si>
  <si>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</si>
  <si>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</si>
  <si>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</si>
  <si>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</si>
  <si>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</si>
  <si>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</si>
  <si>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</si>
  <si>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</si>
  <si>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</si>
  <si>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</si>
  <si>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</si>
  <si>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</si>
  <si>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</si>
  <si>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</si>
  <si>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</si>
  <si>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</si>
  <si>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</si>
  <si>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</si>
  <si>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</si>
  <si>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</si>
  <si>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</si>
  <si>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</si>
  <si>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</si>
  <si>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</si>
  <si>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</si>
  <si>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</si>
  <si>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</si>
  <si>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</si>
  <si>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</si>
  <si>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</si>
  <si>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</si>
  <si>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</si>
  <si>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</si>
  <si>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</si>
  <si>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</si>
  <si>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</si>
  <si>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</si>
  <si>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</si>
  <si>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>Керівник                 начальник УКБ Полтавського МВК</t>
  </si>
  <si>
    <t xml:space="preserve">                                                   (посада)</t>
  </si>
  <si>
    <t>(підпис)</t>
  </si>
  <si>
    <t xml:space="preserve">(ініціали, прізвище)    </t>
  </si>
  <si>
    <t xml:space="preserve">IV. Капітальні інвестиції </t>
  </si>
  <si>
    <t>Факт наростаючим підсумком з початку року</t>
  </si>
  <si>
    <t>Капітальні інвестиції, усього,
у тому числі:</t>
  </si>
  <si>
    <t>4010</t>
  </si>
  <si>
    <t>(посада)</t>
  </si>
  <si>
    <t>Водопостачання</t>
  </si>
  <si>
    <t>Водовідведення</t>
  </si>
  <si>
    <t>Фінансовий результат до оподаткування ( рядок 1003 - 1010)</t>
  </si>
  <si>
    <t>Чистий фінансовий результат ( ряд.1011-1012)</t>
  </si>
  <si>
    <t>02092710</t>
  </si>
  <si>
    <t>36.00</t>
  </si>
  <si>
    <t>Славутське управління водопровідно-каналізаційного господарства</t>
  </si>
  <si>
    <t>комунальна</t>
  </si>
  <si>
    <t>м.Славута</t>
  </si>
  <si>
    <t xml:space="preserve">Начальник Славутського УВКГ                              </t>
  </si>
  <si>
    <t>водопостачання та водовідведення</t>
  </si>
  <si>
    <t>збір,очищення та постачання води</t>
  </si>
  <si>
    <t>тис.грн.</t>
  </si>
  <si>
    <t>м.Славута,Шепетівський р-н,вул.Ярослава Мудрого,52</t>
  </si>
  <si>
    <t>0987148772</t>
  </si>
  <si>
    <t>Славутська міська рада</t>
  </si>
  <si>
    <t>EBITDA ( ряд.1013+1020)</t>
  </si>
  <si>
    <t>Цільове фінансування  ( згідно затверджених програм)                                          ( ряд.4004+4005)</t>
  </si>
  <si>
    <t>IV. Цільове фінансування</t>
  </si>
  <si>
    <t>Левунець Євгеній Володимирович</t>
  </si>
  <si>
    <t>за 9 місяців 2023р.</t>
  </si>
  <si>
    <t>Євгеній ЛЕВУНЕЦЬ</t>
  </si>
  <si>
    <t>*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</si>
</sst>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#,##0.0"/>
    <numFmt numFmtId="177" formatCode="_(* #,##0.000_);_(* \(#,##0.000\);_(* \-_);_(@_)"/>
    <numFmt numFmtId="178" formatCode="_(* #,##0.00_);_(* \(#,##0.00\);_(* \-_);_(@_)"/>
    <numFmt numFmtId="179" formatCode="0.0"/>
    <numFmt numFmtId="180" formatCode="_-* #,##0.0\ _₽_-;\-* #,##0.0\ _₽_-;_-* &quot;-&quot;?\ _₽_-;_-@_-"/>
  </numFmts>
  <fonts count="8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Calibri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1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1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1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1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1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2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2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2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2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2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9" fillId="0" borderId="0" applyNumberFormat="0" applyFill="0" applyBorder="0" applyAlignment="0" applyProtection="0"/>
    <xf numFmtId="165" fontId="10" fillId="0" borderId="0" applyAlignment="0">
      <protection/>
    </xf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4" fillId="40" borderId="5">
      <alignment horizontal="left" vertical="center"/>
      <protection locked="0"/>
    </xf>
    <xf numFmtId="49" fontId="14" fillId="40" borderId="5">
      <alignment horizontal="left" vertical="center"/>
      <protection/>
    </xf>
    <xf numFmtId="4" fontId="14" fillId="40" borderId="5">
      <alignment horizontal="right" vertical="center"/>
      <protection locked="0"/>
    </xf>
    <xf numFmtId="4" fontId="14" fillId="40" borderId="5">
      <alignment horizontal="right" vertical="center"/>
      <protection/>
    </xf>
    <xf numFmtId="4" fontId="15" fillId="40" borderId="5">
      <alignment horizontal="right" vertical="center"/>
      <protection locked="0"/>
    </xf>
    <xf numFmtId="49" fontId="16" fillId="40" borderId="3">
      <alignment horizontal="left" vertical="center"/>
      <protection locked="0"/>
    </xf>
    <xf numFmtId="49" fontId="16" fillId="40" borderId="3">
      <alignment horizontal="left" vertical="center"/>
      <protection/>
    </xf>
    <xf numFmtId="49" fontId="17" fillId="40" borderId="3">
      <alignment horizontal="left" vertical="center"/>
      <protection locked="0"/>
    </xf>
    <xf numFmtId="49" fontId="17" fillId="40" borderId="3">
      <alignment horizontal="left" vertical="center"/>
      <protection/>
    </xf>
    <xf numFmtId="4" fontId="16" fillId="40" borderId="3">
      <alignment horizontal="right" vertical="center"/>
      <protection locked="0"/>
    </xf>
    <xf numFmtId="4" fontId="16" fillId="40" borderId="3">
      <alignment horizontal="right" vertical="center"/>
      <protection/>
    </xf>
    <xf numFmtId="4" fontId="18" fillId="40" borderId="3">
      <alignment horizontal="righ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/>
    </xf>
    <xf numFmtId="49" fontId="8" fillId="40" borderId="3">
      <alignment horizontal="left" vertical="center"/>
      <protection/>
    </xf>
    <xf numFmtId="49" fontId="15" fillId="40" borderId="3">
      <alignment horizontal="left" vertical="center"/>
      <protection locked="0"/>
    </xf>
    <xf numFmtId="49" fontId="15" fillId="40" borderId="3">
      <alignment horizontal="left" vertical="center"/>
      <protection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/>
    </xf>
    <xf numFmtId="4" fontId="8" fillId="40" borderId="3">
      <alignment horizontal="right" vertical="center"/>
      <protection/>
    </xf>
    <xf numFmtId="4" fontId="15" fillId="40" borderId="3">
      <alignment horizontal="right" vertical="center"/>
      <protection locked="0"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" fontId="19" fillId="40" borderId="3">
      <alignment horizontal="right" vertical="center"/>
      <protection locked="0"/>
    </xf>
    <xf numFmtId="4" fontId="19" fillId="40" borderId="3">
      <alignment horizontal="right" vertical="center"/>
      <protection/>
    </xf>
    <xf numFmtId="4" fontId="21" fillId="40" borderId="3">
      <alignment horizontal="right" vertical="center"/>
      <protection locked="0"/>
    </xf>
    <xf numFmtId="49" fontId="22" fillId="0" borderId="3">
      <alignment horizontal="left" vertical="center"/>
      <protection locked="0"/>
    </xf>
    <xf numFmtId="49" fontId="22" fillId="0" borderId="3">
      <alignment horizontal="left" vertical="center"/>
      <protection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/>
    </xf>
    <xf numFmtId="4" fontId="22" fillId="0" borderId="3">
      <alignment horizontal="right" vertical="center"/>
      <protection locked="0"/>
    </xf>
    <xf numFmtId="4" fontId="22" fillId="0" borderId="3">
      <alignment horizontal="right" vertical="center"/>
      <protection/>
    </xf>
    <xf numFmtId="4" fontId="23" fillId="0" borderId="3">
      <alignment horizontal="righ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/>
    </xf>
    <xf numFmtId="49" fontId="25" fillId="0" borderId="3">
      <alignment horizontal="left" vertical="center"/>
      <protection locked="0"/>
    </xf>
    <xf numFmtId="49" fontId="25" fillId="0" borderId="3">
      <alignment horizontal="left" vertical="center"/>
      <protection/>
    </xf>
    <xf numFmtId="4" fontId="24" fillId="0" borderId="3">
      <alignment horizontal="right" vertical="center"/>
      <protection locked="0"/>
    </xf>
    <xf numFmtId="4" fontId="24" fillId="0" borderId="3">
      <alignment horizontal="right" vertical="center"/>
      <protection/>
    </xf>
    <xf numFmtId="49" fontId="22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" fontId="22" fillId="0" borderId="3">
      <alignment horizontal="right" vertical="center"/>
      <protection locked="0"/>
    </xf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4" fontId="27" fillId="7" borderId="3">
      <alignment horizontal="right" vertical="center"/>
      <protection locked="0"/>
    </xf>
    <xf numFmtId="4" fontId="27" fillId="6" borderId="3">
      <alignment horizontal="right" vertical="center"/>
      <protection locked="0"/>
    </xf>
    <xf numFmtId="4" fontId="27" fillId="38" borderId="3">
      <alignment horizontal="right" vertical="center"/>
      <protection locked="0"/>
    </xf>
    <xf numFmtId="0" fontId="28" fillId="38" borderId="7" applyNumberFormat="0" applyAlignment="0" applyProtection="0"/>
    <xf numFmtId="49" fontId="8" fillId="0" borderId="3">
      <alignment horizontal="left" vertical="center" wrapText="1"/>
      <protection locked="0"/>
    </xf>
    <xf numFmtId="49" fontId="8" fillId="0" borderId="3">
      <alignment horizontal="left" vertical="center" wrapText="1"/>
      <protection locked="0"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2" fillId="42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2" fillId="43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2" fillId="44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2" fillId="45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2" fillId="46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3" fillId="47" borderId="9" applyNumberFormat="0" applyAlignment="0" applyProtection="0"/>
    <xf numFmtId="0" fontId="32" fillId="7" borderId="1" applyNumberFormat="0" applyAlignment="0" applyProtection="0"/>
    <xf numFmtId="0" fontId="13" fillId="7" borderId="1" applyNumberFormat="0" applyAlignment="0" applyProtection="0"/>
    <xf numFmtId="0" fontId="64" fillId="48" borderId="10" applyNumberFormat="0" applyAlignment="0" applyProtection="0"/>
    <xf numFmtId="0" fontId="33" fillId="38" borderId="7" applyNumberFormat="0" applyAlignment="0" applyProtection="0"/>
    <xf numFmtId="0" fontId="28" fillId="38" borderId="7" applyNumberFormat="0" applyAlignment="0" applyProtection="0"/>
    <xf numFmtId="0" fontId="65" fillId="48" borderId="9" applyNumberFormat="0" applyAlignment="0" applyProtection="0"/>
    <xf numFmtId="0" fontId="34" fillId="38" borderId="1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35" fillId="4" borderId="0" applyNumberFormat="0" applyBorder="0" applyAlignment="0" applyProtection="0"/>
    <xf numFmtId="0" fontId="66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6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68" fillId="0" borderId="15" applyNumberFormat="0" applyFill="0" applyAlignment="0" applyProtection="0"/>
    <xf numFmtId="0" fontId="40" fillId="0" borderId="4" applyNumberFormat="0" applyFill="0" applyAlignment="0" applyProtection="0"/>
    <xf numFmtId="0" fontId="11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41" fillId="0" borderId="8" applyNumberFormat="0" applyFill="0" applyAlignment="0" applyProtection="0"/>
    <xf numFmtId="0" fontId="30" fillId="0" borderId="8" applyNumberFormat="0" applyFill="0" applyAlignment="0" applyProtection="0"/>
    <xf numFmtId="0" fontId="70" fillId="49" borderId="17" applyNumberFormat="0" applyAlignment="0" applyProtection="0"/>
    <xf numFmtId="0" fontId="42" fillId="39" borderId="2" applyNumberFormat="0" applyAlignment="0" applyProtection="0"/>
    <xf numFmtId="0" fontId="7" fillId="39" borderId="2" applyNumberFormat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72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5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5" fillId="0" borderId="20" applyNumberFormat="0" applyFill="0" applyAlignment="0" applyProtection="0"/>
    <xf numFmtId="0" fontId="49" fillId="0" borderId="6" applyNumberFormat="0" applyFill="0" applyAlignment="0" applyProtection="0"/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77" fillId="55" borderId="0" applyNumberFormat="0" applyBorder="0" applyAlignment="0" applyProtection="0"/>
    <xf numFmtId="0" fontId="51" fillId="4" borderId="0" applyNumberFormat="0" applyBorder="0" applyAlignment="0" applyProtection="0"/>
    <xf numFmtId="0" fontId="35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0" fillId="0" borderId="0">
      <alignment wrapText="1"/>
      <protection/>
    </xf>
  </cellStyleXfs>
  <cellXfs count="223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wrapText="1"/>
    </xf>
    <xf numFmtId="0" fontId="54" fillId="40" borderId="21" xfId="0" applyFont="1" applyFill="1" applyBorder="1" applyAlignment="1">
      <alignment vertical="center"/>
    </xf>
    <xf numFmtId="0" fontId="54" fillId="40" borderId="22" xfId="0" applyFont="1" applyFill="1" applyBorder="1" applyAlignment="1">
      <alignment vertical="center"/>
    </xf>
    <xf numFmtId="0" fontId="54" fillId="40" borderId="3" xfId="0" applyFont="1" applyFill="1" applyBorder="1" applyAlignment="1">
      <alignment horizontal="left" vertical="center"/>
    </xf>
    <xf numFmtId="0" fontId="54" fillId="40" borderId="3" xfId="0" applyFont="1" applyFill="1" applyBorder="1" applyAlignment="1">
      <alignment horizontal="center" vertical="center"/>
    </xf>
    <xf numFmtId="0" fontId="54" fillId="40" borderId="21" xfId="0" applyFont="1" applyFill="1" applyBorder="1" applyAlignment="1">
      <alignment vertical="center" wrapText="1"/>
    </xf>
    <xf numFmtId="0" fontId="54" fillId="40" borderId="22" xfId="0" applyFont="1" applyFill="1" applyBorder="1" applyAlignment="1">
      <alignment vertical="center" wrapText="1"/>
    </xf>
    <xf numFmtId="0" fontId="54" fillId="40" borderId="3" xfId="0" applyFont="1" applyFill="1" applyBorder="1" applyAlignment="1">
      <alignment vertical="center"/>
    </xf>
    <xf numFmtId="0" fontId="54" fillId="40" borderId="21" xfId="0" applyFont="1" applyFill="1" applyBorder="1" applyAlignment="1">
      <alignment horizontal="left" vertical="center" wrapText="1"/>
    </xf>
    <xf numFmtId="0" fontId="54" fillId="40" borderId="3" xfId="0" applyFont="1" applyFill="1" applyBorder="1" applyAlignment="1">
      <alignment vertical="center" wrapText="1"/>
    </xf>
    <xf numFmtId="0" fontId="54" fillId="40" borderId="23" xfId="0" applyFont="1" applyFill="1" applyBorder="1" applyAlignment="1">
      <alignment vertical="center" wrapText="1"/>
    </xf>
    <xf numFmtId="0" fontId="54" fillId="40" borderId="23" xfId="0" applyFont="1" applyFill="1" applyBorder="1" applyAlignment="1">
      <alignment vertical="center"/>
    </xf>
    <xf numFmtId="0" fontId="54" fillId="40" borderId="0" xfId="0" applyFont="1" applyFill="1" applyBorder="1" applyAlignment="1">
      <alignment horizontal="left" vertical="center"/>
    </xf>
    <xf numFmtId="0" fontId="54" fillId="40" borderId="0" xfId="0" applyFont="1" applyFill="1" applyBorder="1" applyAlignment="1">
      <alignment vertical="center"/>
    </xf>
    <xf numFmtId="0" fontId="57" fillId="40" borderId="0" xfId="0" applyFont="1" applyFill="1" applyBorder="1" applyAlignment="1">
      <alignment horizontal="center" vertical="center"/>
    </xf>
    <xf numFmtId="0" fontId="54" fillId="40" borderId="0" xfId="0" applyFont="1" applyFill="1" applyAlignment="1">
      <alignment horizontal="left" vertical="center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4" fillId="0" borderId="3" xfId="209" applyNumberFormat="1" applyFont="1" applyFill="1" applyBorder="1" applyAlignment="1">
      <alignment vertical="center" wrapText="1"/>
      <protection locked="0"/>
    </xf>
    <xf numFmtId="0" fontId="54" fillId="0" borderId="3" xfId="209" applyNumberFormat="1" applyFont="1" applyFill="1" applyBorder="1" applyAlignment="1">
      <alignment horizontal="center" vertical="center" wrapText="1"/>
      <protection locked="0"/>
    </xf>
    <xf numFmtId="175" fontId="57" fillId="40" borderId="25" xfId="0" applyNumberFormat="1" applyFont="1" applyFill="1" applyBorder="1" applyAlignment="1">
      <alignment horizontal="center" vertical="center" wrapText="1"/>
    </xf>
    <xf numFmtId="175" fontId="57" fillId="40" borderId="25" xfId="0" applyNumberFormat="1" applyFont="1" applyFill="1" applyBorder="1" applyAlignment="1">
      <alignment horizontal="right" vertical="center" wrapText="1"/>
    </xf>
    <xf numFmtId="175" fontId="54" fillId="40" borderId="25" xfId="0" applyNumberFormat="1" applyFont="1" applyFill="1" applyBorder="1" applyAlignment="1">
      <alignment horizontal="center" vertical="center" wrapText="1"/>
    </xf>
    <xf numFmtId="175" fontId="57" fillId="40" borderId="3" xfId="0" applyNumberFormat="1" applyFont="1" applyFill="1" applyBorder="1" applyAlignment="1">
      <alignment horizontal="center" vertical="center" wrapText="1"/>
    </xf>
    <xf numFmtId="175" fontId="54" fillId="0" borderId="3" xfId="209" applyNumberFormat="1" applyFont="1" applyFill="1" applyBorder="1" applyAlignment="1">
      <alignment vertical="center" wrapText="1"/>
      <protection locked="0"/>
    </xf>
    <xf numFmtId="175" fontId="54" fillId="0" borderId="3" xfId="0" applyNumberFormat="1" applyFont="1" applyFill="1" applyBorder="1" applyAlignment="1">
      <alignment horizontal="left" vertical="center" wrapText="1"/>
    </xf>
    <xf numFmtId="175" fontId="54" fillId="40" borderId="25" xfId="0" applyNumberFormat="1" applyFont="1" applyFill="1" applyBorder="1" applyAlignment="1">
      <alignment horizontal="right" vertical="center" wrapText="1"/>
    </xf>
    <xf numFmtId="175" fontId="57" fillId="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175" fontId="57" fillId="0" borderId="3" xfId="209" applyNumberFormat="1" applyFont="1" applyFill="1" applyBorder="1" applyAlignment="1">
      <alignment vertical="center" wrapText="1"/>
      <protection locked="0"/>
    </xf>
    <xf numFmtId="0" fontId="57" fillId="0" borderId="3" xfId="0" applyFont="1" applyFill="1" applyBorder="1" applyAlignment="1">
      <alignment horizontal="center" vertical="center"/>
    </xf>
    <xf numFmtId="0" fontId="57" fillId="0" borderId="3" xfId="209" applyNumberFormat="1" applyFont="1" applyFill="1" applyBorder="1" applyAlignment="1">
      <alignment vertical="center" wrapText="1"/>
      <protection locked="0"/>
    </xf>
    <xf numFmtId="0" fontId="57" fillId="0" borderId="3" xfId="0" applyFont="1" applyFill="1" applyBorder="1" applyAlignment="1">
      <alignment vertical="center" wrapText="1"/>
    </xf>
    <xf numFmtId="0" fontId="57" fillId="4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 applyProtection="1">
      <alignment vertical="center" wrapText="1"/>
      <protection locked="0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left" vertical="center" wrapText="1"/>
    </xf>
    <xf numFmtId="0" fontId="54" fillId="40" borderId="3" xfId="0" applyFont="1" applyFill="1" applyBorder="1" applyAlignment="1">
      <alignment horizontal="left" vertical="center" wrapText="1"/>
    </xf>
    <xf numFmtId="176" fontId="54" fillId="40" borderId="25" xfId="0" applyNumberFormat="1" applyFont="1" applyFill="1" applyBorder="1" applyAlignment="1">
      <alignment horizontal="right" vertical="center" wrapText="1"/>
    </xf>
    <xf numFmtId="0" fontId="54" fillId="40" borderId="3" xfId="294" applyFont="1" applyFill="1" applyBorder="1" applyAlignment="1">
      <alignment horizontal="left" vertical="center" wrapText="1"/>
      <protection/>
    </xf>
    <xf numFmtId="0" fontId="54" fillId="0" borderId="3" xfId="294" applyFont="1" applyFill="1" applyBorder="1" applyAlignment="1">
      <alignment horizontal="center" vertical="center"/>
      <protection/>
    </xf>
    <xf numFmtId="0" fontId="57" fillId="40" borderId="3" xfId="294" applyFont="1" applyFill="1" applyBorder="1" applyAlignment="1">
      <alignment horizontal="left" vertical="center" wrapText="1"/>
      <protection/>
    </xf>
    <xf numFmtId="0" fontId="57" fillId="0" borderId="3" xfId="294" applyFont="1" applyFill="1" applyBorder="1" applyAlignment="1">
      <alignment horizontal="center" vertical="center"/>
      <protection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0" fontId="57" fillId="0" borderId="3" xfId="0" applyNumberFormat="1" applyFont="1" applyFill="1" applyBorder="1" applyAlignment="1">
      <alignment horizontal="center" vertical="center"/>
    </xf>
    <xf numFmtId="0" fontId="57" fillId="40" borderId="3" xfId="0" applyFont="1" applyFill="1" applyBorder="1" applyAlignment="1" applyProtection="1">
      <alignment horizontal="left" vertical="center" wrapText="1"/>
      <protection locked="0"/>
    </xf>
    <xf numFmtId="0" fontId="57" fillId="40" borderId="25" xfId="0" applyNumberFormat="1" applyFont="1" applyFill="1" applyBorder="1" applyAlignment="1">
      <alignment horizontal="center" vertical="center"/>
    </xf>
    <xf numFmtId="175" fontId="57" fillId="40" borderId="3" xfId="0" applyNumberFormat="1" applyFont="1" applyFill="1" applyBorder="1" applyAlignment="1">
      <alignment horizontal="right" vertical="center" wrapText="1"/>
    </xf>
    <xf numFmtId="167" fontId="57" fillId="40" borderId="3" xfId="0" applyNumberFormat="1" applyFont="1" applyFill="1" applyBorder="1" applyAlignment="1">
      <alignment horizontal="right" vertical="center" wrapText="1"/>
    </xf>
    <xf numFmtId="0" fontId="54" fillId="40" borderId="25" xfId="0" applyNumberFormat="1" applyFont="1" applyFill="1" applyBorder="1" applyAlignment="1">
      <alignment horizontal="center" vertical="center"/>
    </xf>
    <xf numFmtId="167" fontId="54" fillId="40" borderId="25" xfId="0" applyNumberFormat="1" applyFont="1" applyFill="1" applyBorder="1" applyAlignment="1">
      <alignment horizontal="right" vertical="center" wrapText="1"/>
    </xf>
    <xf numFmtId="0" fontId="54" fillId="40" borderId="26" xfId="294" applyFont="1" applyFill="1" applyBorder="1" applyAlignment="1">
      <alignment horizontal="left" vertical="center" wrapText="1"/>
      <protection/>
    </xf>
    <xf numFmtId="0" fontId="54" fillId="40" borderId="26" xfId="0" applyNumberFormat="1" applyFont="1" applyFill="1" applyBorder="1" applyAlignment="1">
      <alignment horizontal="center" vertical="center"/>
    </xf>
    <xf numFmtId="167" fontId="54" fillId="40" borderId="26" xfId="0" applyNumberFormat="1" applyFont="1" applyFill="1" applyBorder="1" applyAlignment="1">
      <alignment horizontal="right" vertical="center" wrapText="1"/>
    </xf>
    <xf numFmtId="167" fontId="54" fillId="40" borderId="3" xfId="0" applyNumberFormat="1" applyFont="1" applyFill="1" applyBorder="1" applyAlignment="1">
      <alignment horizontal="right" vertical="center" wrapText="1"/>
    </xf>
    <xf numFmtId="176" fontId="54" fillId="40" borderId="3" xfId="0" applyNumberFormat="1" applyFont="1" applyFill="1" applyBorder="1" applyAlignment="1">
      <alignment horizontal="right" vertical="center" wrapText="1"/>
    </xf>
    <xf numFmtId="0" fontId="54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25" xfId="0" applyFont="1" applyFill="1" applyBorder="1" applyAlignment="1">
      <alignment horizontal="center" vertical="center"/>
    </xf>
    <xf numFmtId="176" fontId="54" fillId="40" borderId="3" xfId="0" applyNumberFormat="1" applyFont="1" applyFill="1" applyBorder="1" applyAlignment="1">
      <alignment horizontal="center" vertical="center" wrapText="1"/>
    </xf>
    <xf numFmtId="175" fontId="54" fillId="40" borderId="3" xfId="0" applyNumberFormat="1" applyFont="1" applyFill="1" applyBorder="1" applyAlignment="1">
      <alignment horizontal="center" vertical="center" wrapText="1"/>
    </xf>
    <xf numFmtId="167" fontId="54" fillId="40" borderId="3" xfId="0" applyNumberFormat="1" applyFont="1" applyFill="1" applyBorder="1" applyAlignment="1">
      <alignment horizontal="center" vertical="center" wrapText="1"/>
    </xf>
    <xf numFmtId="0" fontId="54" fillId="40" borderId="3" xfId="0" applyFont="1" applyFill="1" applyBorder="1" applyAlignment="1" applyProtection="1">
      <alignment horizontal="left" vertical="center" wrapText="1"/>
      <protection locked="0"/>
    </xf>
    <xf numFmtId="176" fontId="57" fillId="40" borderId="3" xfId="0" applyNumberFormat="1" applyFont="1" applyFill="1" applyBorder="1" applyAlignment="1">
      <alignment horizontal="center" vertical="center" wrapText="1"/>
    </xf>
    <xf numFmtId="0" fontId="57" fillId="40" borderId="25" xfId="0" applyFont="1" applyFill="1" applyBorder="1" applyAlignment="1" applyProtection="1">
      <alignment horizontal="left" vertical="center" wrapText="1"/>
      <protection locked="0"/>
    </xf>
    <xf numFmtId="49" fontId="57" fillId="40" borderId="25" xfId="0" applyNumberFormat="1" applyFont="1" applyFill="1" applyBorder="1" applyAlignment="1">
      <alignment horizontal="center" vertical="center"/>
    </xf>
    <xf numFmtId="167" fontId="57" fillId="40" borderId="25" xfId="0" applyNumberFormat="1" applyFont="1" applyFill="1" applyBorder="1" applyAlignment="1">
      <alignment horizontal="center" vertical="center" wrapText="1"/>
    </xf>
    <xf numFmtId="176" fontId="57" fillId="40" borderId="25" xfId="0" applyNumberFormat="1" applyFont="1" applyFill="1" applyBorder="1" applyAlignment="1">
      <alignment horizontal="right" vertical="center" wrapText="1"/>
    </xf>
    <xf numFmtId="49" fontId="54" fillId="40" borderId="3" xfId="0" applyNumberFormat="1" applyFont="1" applyFill="1" applyBorder="1" applyAlignment="1">
      <alignment horizontal="center" vertical="center"/>
    </xf>
    <xf numFmtId="167" fontId="54" fillId="40" borderId="25" xfId="0" applyNumberFormat="1" applyFont="1" applyFill="1" applyBorder="1" applyAlignment="1">
      <alignment horizontal="center" vertical="center" wrapText="1"/>
    </xf>
    <xf numFmtId="49" fontId="57" fillId="40" borderId="3" xfId="0" applyNumberFormat="1" applyFont="1" applyFill="1" applyBorder="1" applyAlignment="1">
      <alignment horizontal="center" vertical="center"/>
    </xf>
    <xf numFmtId="167" fontId="57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49" fontId="54" fillId="0" borderId="3" xfId="0" applyNumberFormat="1" applyFont="1" applyFill="1" applyBorder="1" applyAlignment="1">
      <alignment horizontal="center" vertical="center"/>
    </xf>
    <xf numFmtId="167" fontId="54" fillId="0" borderId="25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49" fontId="54" fillId="0" borderId="24" xfId="0" applyNumberFormat="1" applyFont="1" applyFill="1" applyBorder="1" applyAlignment="1">
      <alignment horizontal="center" vertical="center"/>
    </xf>
    <xf numFmtId="0" fontId="58" fillId="0" borderId="3" xfId="0" applyFont="1" applyFill="1" applyBorder="1" applyAlignment="1" applyProtection="1">
      <alignment horizontal="left" vertical="center" wrapText="1"/>
      <protection locked="0"/>
    </xf>
    <xf numFmtId="49" fontId="57" fillId="0" borderId="3" xfId="0" applyNumberFormat="1" applyFont="1" applyFill="1" applyBorder="1" applyAlignment="1">
      <alignment horizontal="center" vertical="center"/>
    </xf>
    <xf numFmtId="167" fontId="57" fillId="0" borderId="3" xfId="0" applyNumberFormat="1" applyFont="1" applyFill="1" applyBorder="1" applyAlignment="1">
      <alignment horizontal="center" vertical="center" wrapText="1"/>
    </xf>
    <xf numFmtId="176" fontId="57" fillId="0" borderId="25" xfId="0" applyNumberFormat="1" applyFont="1" applyFill="1" applyBorder="1" applyAlignment="1">
      <alignment horizontal="right" vertical="center" wrapText="1"/>
    </xf>
    <xf numFmtId="0" fontId="57" fillId="0" borderId="3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27" xfId="0" applyFont="1" applyFill="1" applyBorder="1" applyAlignment="1">
      <alignment horizontal="left" vertical="center" wrapText="1"/>
    </xf>
    <xf numFmtId="176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75" fontId="57" fillId="0" borderId="3" xfId="0" applyNumberFormat="1" applyFont="1" applyFill="1" applyBorder="1" applyAlignment="1">
      <alignment horizontal="center" vertical="center" wrapText="1"/>
    </xf>
    <xf numFmtId="179" fontId="57" fillId="0" borderId="3" xfId="345" applyNumberFormat="1" applyFont="1" applyFill="1" applyBorder="1" applyAlignment="1" applyProtection="1">
      <alignment horizontal="right" vertical="center" wrapText="1"/>
      <protection/>
    </xf>
    <xf numFmtId="49" fontId="57" fillId="0" borderId="3" xfId="0" applyNumberFormat="1" applyFont="1" applyFill="1" applyBorder="1" applyAlignment="1">
      <alignment horizontal="left" vertical="center" wrapText="1"/>
    </xf>
    <xf numFmtId="175" fontId="54" fillId="50" borderId="3" xfId="0" applyNumberFormat="1" applyFont="1" applyFill="1" applyBorder="1" applyAlignment="1">
      <alignment horizontal="center" vertical="center" wrapText="1"/>
    </xf>
    <xf numFmtId="179" fontId="54" fillId="0" borderId="3" xfId="345" applyNumberFormat="1" applyFont="1" applyFill="1" applyBorder="1" applyAlignment="1" applyProtection="1">
      <alignment horizontal="right" vertical="center" wrapText="1"/>
      <protection/>
    </xf>
    <xf numFmtId="49" fontId="54" fillId="0" borderId="3" xfId="0" applyNumberFormat="1" applyFont="1" applyFill="1" applyBorder="1" applyAlignment="1">
      <alignment horizontal="left" vertical="center" wrapText="1"/>
    </xf>
    <xf numFmtId="175" fontId="57" fillId="6" borderId="3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right" vertical="center" wrapText="1"/>
    </xf>
    <xf numFmtId="167" fontId="54" fillId="50" borderId="3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175" fontId="57" fillId="7" borderId="3" xfId="0" applyNumberFormat="1" applyFont="1" applyFill="1" applyBorder="1" applyAlignment="1">
      <alignment horizontal="center" vertical="center" wrapText="1"/>
    </xf>
    <xf numFmtId="175" fontId="57" fillId="4" borderId="3" xfId="0" applyNumberFormat="1" applyFont="1" applyFill="1" applyBorder="1" applyAlignment="1">
      <alignment horizontal="center" vertical="center" wrapText="1"/>
    </xf>
    <xf numFmtId="175" fontId="57" fillId="5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4" fillId="0" borderId="0" xfId="294" applyFont="1" applyFill="1" applyBorder="1" applyAlignment="1">
      <alignment vertical="center"/>
      <protection/>
    </xf>
    <xf numFmtId="0" fontId="54" fillId="0" borderId="0" xfId="294" applyFont="1" applyFill="1" applyBorder="1" applyAlignment="1">
      <alignment horizontal="center" vertical="center"/>
      <protection/>
    </xf>
    <xf numFmtId="0" fontId="57" fillId="0" borderId="0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 wrapText="1"/>
      <protection/>
    </xf>
    <xf numFmtId="0" fontId="57" fillId="0" borderId="3" xfId="294" applyFont="1" applyFill="1" applyBorder="1" applyAlignment="1">
      <alignment horizontal="left" vertical="center" wrapText="1"/>
      <protection/>
    </xf>
    <xf numFmtId="0" fontId="54" fillId="0" borderId="3" xfId="294" applyFont="1" applyFill="1" applyBorder="1" applyAlignment="1">
      <alignment horizontal="left" vertical="center" wrapText="1"/>
      <protection/>
    </xf>
    <xf numFmtId="1" fontId="54" fillId="6" borderId="3" xfId="294" applyNumberFormat="1" applyFont="1" applyFill="1" applyBorder="1" applyAlignment="1">
      <alignment horizontal="center" vertical="center" wrapText="1"/>
      <protection/>
    </xf>
    <xf numFmtId="0" fontId="54" fillId="6" borderId="3" xfId="294" applyNumberFormat="1" applyFont="1" applyFill="1" applyBorder="1" applyAlignment="1">
      <alignment horizontal="center" vertical="center" wrapText="1"/>
      <protection/>
    </xf>
    <xf numFmtId="167" fontId="54" fillId="0" borderId="3" xfId="294" applyNumberFormat="1" applyFont="1" applyFill="1" applyBorder="1" applyAlignment="1">
      <alignment horizontal="center" vertical="center" wrapText="1"/>
      <protection/>
    </xf>
    <xf numFmtId="0" fontId="54" fillId="0" borderId="3" xfId="294" applyNumberFormat="1" applyFont="1" applyFill="1" applyBorder="1" applyAlignment="1">
      <alignment horizontal="right" vertical="center" wrapText="1"/>
      <protection/>
    </xf>
    <xf numFmtId="175" fontId="54" fillId="40" borderId="3" xfId="294" applyNumberFormat="1" applyFont="1" applyFill="1" applyBorder="1" applyAlignment="1">
      <alignment horizontal="center" vertical="center" wrapText="1"/>
      <protection/>
    </xf>
    <xf numFmtId="0" fontId="54" fillId="40" borderId="3" xfId="294" applyNumberFormat="1" applyFont="1" applyFill="1" applyBorder="1" applyAlignment="1">
      <alignment horizontal="center" vertical="center" wrapText="1"/>
      <protection/>
    </xf>
    <xf numFmtId="175" fontId="54" fillId="0" borderId="3" xfId="294" applyNumberFormat="1" applyFont="1" applyFill="1" applyBorder="1" applyAlignment="1">
      <alignment horizontal="center" vertical="center" wrapText="1"/>
      <protection/>
    </xf>
    <xf numFmtId="175" fontId="54" fillId="0" borderId="3" xfId="294" applyNumberFormat="1" applyFont="1" applyFill="1" applyBorder="1" applyAlignment="1">
      <alignment horizontal="right" vertical="center" wrapText="1"/>
      <protection/>
    </xf>
    <xf numFmtId="0" fontId="57" fillId="0" borderId="0" xfId="294" applyFont="1" applyFill="1" applyBorder="1" applyAlignment="1">
      <alignment vertical="center"/>
      <protection/>
    </xf>
    <xf numFmtId="175" fontId="54" fillId="6" borderId="3" xfId="0" applyNumberFormat="1" applyFont="1" applyFill="1" applyBorder="1" applyAlignment="1">
      <alignment horizontal="center" vertical="center" wrapText="1"/>
    </xf>
    <xf numFmtId="179" fontId="54" fillId="0" borderId="3" xfId="294" applyNumberFormat="1" applyFont="1" applyFill="1" applyBorder="1" applyAlignment="1">
      <alignment horizontal="right" vertical="center" wrapText="1"/>
      <protection/>
    </xf>
    <xf numFmtId="167" fontId="57" fillId="6" borderId="3" xfId="0" applyNumberFormat="1" applyFont="1" applyFill="1" applyBorder="1" applyAlignment="1">
      <alignment horizontal="center" vertical="center" wrapText="1"/>
    </xf>
    <xf numFmtId="0" fontId="54" fillId="0" borderId="0" xfId="294" applyFont="1" applyFill="1" applyBorder="1" applyAlignment="1">
      <alignment horizontal="left" vertical="center" wrapText="1"/>
      <protection/>
    </xf>
    <xf numFmtId="0" fontId="54" fillId="0" borderId="0" xfId="294" applyFont="1" applyFill="1" applyBorder="1" applyAlignment="1">
      <alignment vertical="center" wrapText="1"/>
      <protection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center" vertical="center" wrapText="1" shrinkToFit="1"/>
    </xf>
    <xf numFmtId="0" fontId="57" fillId="7" borderId="21" xfId="294" applyFont="1" applyFill="1" applyBorder="1" applyAlignment="1">
      <alignment horizontal="left" vertical="center" wrapText="1"/>
      <protection/>
    </xf>
    <xf numFmtId="0" fontId="57" fillId="0" borderId="23" xfId="294" applyFont="1" applyFill="1" applyBorder="1" applyAlignment="1">
      <alignment horizontal="left" vertical="center" wrapText="1"/>
      <protection/>
    </xf>
    <xf numFmtId="0" fontId="57" fillId="0" borderId="22" xfId="294" applyFont="1" applyFill="1" applyBorder="1" applyAlignment="1">
      <alignment horizontal="left" vertical="center" wrapText="1"/>
      <protection/>
    </xf>
    <xf numFmtId="0" fontId="57" fillId="0" borderId="25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/>
    </xf>
    <xf numFmtId="0" fontId="60" fillId="0" borderId="0" xfId="294" applyFont="1" applyFill="1">
      <alignment/>
      <protection/>
    </xf>
    <xf numFmtId="175" fontId="57" fillId="0" borderId="3" xfId="345" applyNumberFormat="1" applyFont="1" applyFill="1" applyBorder="1" applyAlignment="1" applyProtection="1">
      <alignment horizontal="right" vertical="center" wrapText="1"/>
      <protection/>
    </xf>
    <xf numFmtId="175" fontId="54" fillId="0" borderId="3" xfId="345" applyNumberFormat="1" applyFont="1" applyFill="1" applyBorder="1" applyAlignment="1" applyProtection="1">
      <alignment horizontal="right" vertical="center" wrapText="1"/>
      <protection/>
    </xf>
    <xf numFmtId="175" fontId="57" fillId="0" borderId="23" xfId="294" applyNumberFormat="1" applyFont="1" applyFill="1" applyBorder="1" applyAlignment="1">
      <alignment horizontal="left" vertical="center" wrapText="1"/>
      <protection/>
    </xf>
    <xf numFmtId="175" fontId="57" fillId="6" borderId="3" xfId="0" applyNumberFormat="1" applyFont="1" applyFill="1" applyBorder="1" applyAlignment="1">
      <alignment horizontal="right" vertical="center" wrapText="1"/>
    </xf>
    <xf numFmtId="0" fontId="57" fillId="0" borderId="24" xfId="294" applyFont="1" applyFill="1" applyBorder="1" applyAlignment="1">
      <alignment horizontal="left" vertical="center" wrapText="1"/>
      <protection/>
    </xf>
    <xf numFmtId="0" fontId="57" fillId="0" borderId="24" xfId="0" applyFont="1" applyFill="1" applyBorder="1" applyAlignment="1">
      <alignment horizontal="center" vertical="center"/>
    </xf>
    <xf numFmtId="175" fontId="57" fillId="6" borderId="24" xfId="0" applyNumberFormat="1" applyFont="1" applyFill="1" applyBorder="1" applyAlignment="1">
      <alignment horizontal="center" vertical="center" wrapText="1"/>
    </xf>
    <xf numFmtId="175" fontId="57" fillId="0" borderId="24" xfId="0" applyNumberFormat="1" applyFont="1" applyFill="1" applyBorder="1" applyAlignment="1">
      <alignment horizontal="center" vertical="center" wrapText="1"/>
    </xf>
    <xf numFmtId="179" fontId="57" fillId="0" borderId="24" xfId="345" applyNumberFormat="1" applyFont="1" applyFill="1" applyBorder="1" applyAlignment="1" applyProtection="1">
      <alignment horizontal="right" vertical="center" wrapText="1"/>
      <protection/>
    </xf>
    <xf numFmtId="175" fontId="54" fillId="0" borderId="23" xfId="0" applyNumberFormat="1" applyFont="1" applyFill="1" applyBorder="1" applyAlignment="1">
      <alignment horizontal="center" vertical="center" wrapText="1"/>
    </xf>
    <xf numFmtId="179" fontId="54" fillId="0" borderId="22" xfId="345" applyNumberFormat="1" applyFont="1" applyFill="1" applyBorder="1" applyAlignment="1" applyProtection="1">
      <alignment horizontal="right" vertical="center" wrapText="1"/>
      <protection/>
    </xf>
    <xf numFmtId="175" fontId="57" fillId="6" borderId="25" xfId="0" applyNumberFormat="1" applyFont="1" applyFill="1" applyBorder="1" applyAlignment="1">
      <alignment horizontal="center" vertical="center" wrapText="1"/>
    </xf>
    <xf numFmtId="175" fontId="57" fillId="0" borderId="25" xfId="0" applyNumberFormat="1" applyFont="1" applyFill="1" applyBorder="1" applyAlignment="1">
      <alignment horizontal="center" vertical="center" wrapText="1"/>
    </xf>
    <xf numFmtId="179" fontId="57" fillId="0" borderId="25" xfId="345" applyNumberFormat="1" applyFont="1" applyFill="1" applyBorder="1" applyAlignment="1" applyProtection="1">
      <alignment horizontal="right" vertical="center" wrapText="1"/>
      <protection/>
    </xf>
    <xf numFmtId="175" fontId="54" fillId="50" borderId="3" xfId="0" applyNumberFormat="1" applyFont="1" applyFill="1" applyBorder="1" applyAlignment="1">
      <alignment horizontal="right" vertical="center" wrapText="1"/>
    </xf>
    <xf numFmtId="0" fontId="57" fillId="7" borderId="3" xfId="0" applyFont="1" applyFill="1" applyBorder="1" applyAlignment="1">
      <alignment horizontal="left" vertical="center" wrapText="1"/>
    </xf>
    <xf numFmtId="167" fontId="54" fillId="0" borderId="0" xfId="0" applyNumberFormat="1" applyFont="1" applyFill="1" applyBorder="1" applyAlignment="1">
      <alignment horizontal="center" vertical="center" wrapText="1"/>
    </xf>
    <xf numFmtId="179" fontId="54" fillId="0" borderId="0" xfId="345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Fill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176" fontId="54" fillId="0" borderId="25" xfId="0" applyNumberFormat="1" applyFont="1" applyFill="1" applyBorder="1" applyAlignment="1">
      <alignment horizontal="right" vertical="center" wrapText="1"/>
    </xf>
    <xf numFmtId="178" fontId="57" fillId="40" borderId="3" xfId="0" applyNumberFormat="1" applyFont="1" applyFill="1" applyBorder="1" applyAlignment="1">
      <alignment horizontal="center" vertical="center" wrapText="1"/>
    </xf>
    <xf numFmtId="175" fontId="54" fillId="40" borderId="25" xfId="0" applyNumberFormat="1" applyFont="1" applyFill="1" applyBorder="1" applyAlignment="1">
      <alignment vertical="center" wrapText="1"/>
    </xf>
    <xf numFmtId="176" fontId="54" fillId="40" borderId="25" xfId="0" applyNumberFormat="1" applyFont="1" applyFill="1" applyBorder="1" applyAlignment="1">
      <alignment vertical="center" wrapText="1"/>
    </xf>
    <xf numFmtId="3" fontId="54" fillId="40" borderId="3" xfId="0" applyNumberFormat="1" applyFont="1" applyFill="1" applyBorder="1" applyAlignment="1">
      <alignment horizontal="center" vertical="center" wrapText="1"/>
    </xf>
    <xf numFmtId="180" fontId="57" fillId="0" borderId="0" xfId="0" applyNumberFormat="1" applyFont="1" applyFill="1" applyBorder="1" applyAlignment="1">
      <alignment vertical="center"/>
    </xf>
    <xf numFmtId="176" fontId="54" fillId="0" borderId="28" xfId="0" applyNumberFormat="1" applyFont="1" applyFill="1" applyBorder="1" applyAlignment="1">
      <alignment vertical="center" wrapText="1"/>
    </xf>
    <xf numFmtId="176" fontId="78" fillId="40" borderId="3" xfId="0" applyNumberFormat="1" applyFont="1" applyFill="1" applyBorder="1" applyAlignment="1">
      <alignment horizontal="center" vertical="center" wrapText="1"/>
    </xf>
    <xf numFmtId="176" fontId="79" fillId="40" borderId="3" xfId="0" applyNumberFormat="1" applyFont="1" applyFill="1" applyBorder="1" applyAlignment="1">
      <alignment horizontal="center" vertical="center" wrapText="1"/>
    </xf>
    <xf numFmtId="175" fontId="54" fillId="0" borderId="25" xfId="0" applyNumberFormat="1" applyFont="1" applyFill="1" applyBorder="1" applyAlignment="1">
      <alignment vertical="center" wrapText="1"/>
    </xf>
    <xf numFmtId="0" fontId="54" fillId="40" borderId="23" xfId="0" applyFont="1" applyFill="1" applyBorder="1" applyAlignment="1">
      <alignment horizontal="left" vertical="center" wrapText="1"/>
    </xf>
    <xf numFmtId="0" fontId="54" fillId="40" borderId="2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" xfId="209" applyNumberFormat="1" applyFont="1" applyFill="1" applyBorder="1" applyAlignment="1">
      <alignment vertical="center" wrapText="1"/>
      <protection locked="0"/>
    </xf>
    <xf numFmtId="0" fontId="57" fillId="40" borderId="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54" fillId="40" borderId="3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294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7" fillId="40" borderId="29" xfId="0" applyFont="1" applyFill="1" applyBorder="1" applyAlignment="1">
      <alignment horizontal="center" vertical="center" wrapText="1"/>
    </xf>
    <xf numFmtId="49" fontId="54" fillId="40" borderId="23" xfId="0" applyNumberFormat="1" applyFont="1" applyFill="1" applyBorder="1" applyAlignment="1">
      <alignment horizontal="left" vertical="center" wrapText="1"/>
    </xf>
    <xf numFmtId="0" fontId="57" fillId="40" borderId="28" xfId="0" applyFont="1" applyFill="1" applyBorder="1" applyAlignment="1">
      <alignment horizontal="center" vertical="center"/>
    </xf>
    <xf numFmtId="0" fontId="54" fillId="40" borderId="0" xfId="0" applyFont="1" applyFill="1" applyBorder="1" applyAlignment="1">
      <alignment horizontal="center" vertical="center"/>
    </xf>
    <xf numFmtId="0" fontId="57" fillId="40" borderId="29" xfId="0" applyFont="1" applyFill="1" applyBorder="1" applyAlignment="1" applyProtection="1">
      <alignment horizontal="center" vertical="center" wrapText="1"/>
      <protection locked="0"/>
    </xf>
    <xf numFmtId="0" fontId="57" fillId="0" borderId="29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7" fillId="0" borderId="3" xfId="0" applyFont="1" applyFill="1" applyBorder="1" applyAlignment="1" applyProtection="1">
      <alignment vertical="center" wrapText="1"/>
      <protection locked="0"/>
    </xf>
    <xf numFmtId="167" fontId="57" fillId="40" borderId="30" xfId="0" applyNumberFormat="1" applyFont="1" applyFill="1" applyBorder="1" applyAlignment="1">
      <alignment horizontal="center" vertical="center" wrapText="1"/>
    </xf>
    <xf numFmtId="0" fontId="57" fillId="40" borderId="31" xfId="286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/>
    </xf>
    <xf numFmtId="176" fontId="54" fillId="0" borderId="27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7" fillId="0" borderId="0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 wrapText="1"/>
      <protection/>
    </xf>
    <xf numFmtId="0" fontId="57" fillId="0" borderId="3" xfId="294" applyFont="1" applyFill="1" applyBorder="1" applyAlignment="1">
      <alignment horizontal="left" vertical="center" wrapText="1"/>
      <protection/>
    </xf>
    <xf numFmtId="176" fontId="54" fillId="0" borderId="27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175" fontId="57" fillId="0" borderId="3" xfId="294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Calculation" xfId="101"/>
    <cellStyle name="Check Cell" xfId="102"/>
    <cellStyle name="Column-Header" xfId="103"/>
    <cellStyle name="Column-Header 2" xfId="104"/>
    <cellStyle name="Column-Header 3" xfId="105"/>
    <cellStyle name="Column-Header 4" xfId="106"/>
    <cellStyle name="Column-Header 5" xfId="107"/>
    <cellStyle name="Column-Header 6" xfId="108"/>
    <cellStyle name="Column-Header 7" xfId="109"/>
    <cellStyle name="Column-Header 7 2" xfId="110"/>
    <cellStyle name="Column-Header 8" xfId="111"/>
    <cellStyle name="Column-Header 8 2" xfId="112"/>
    <cellStyle name="Column-Header 9" xfId="113"/>
    <cellStyle name="Column-Header 9 2" xfId="114"/>
    <cellStyle name="Column-Header_Zvit rux-koshtiv 2010 Департамент " xfId="115"/>
    <cellStyle name="Comma_2005_03_15-Финансовый_БГ" xfId="116"/>
    <cellStyle name="Define-Column" xfId="117"/>
    <cellStyle name="Define-Column 10" xfId="118"/>
    <cellStyle name="Define-Column 2" xfId="119"/>
    <cellStyle name="Define-Column 3" xfId="120"/>
    <cellStyle name="Define-Column 4" xfId="121"/>
    <cellStyle name="Define-Column 5" xfId="122"/>
    <cellStyle name="Define-Column 6" xfId="123"/>
    <cellStyle name="Define-Column 7" xfId="124"/>
    <cellStyle name="Define-Column 7 2" xfId="125"/>
    <cellStyle name="Define-Column 7 3" xfId="126"/>
    <cellStyle name="Define-Column 8" xfId="127"/>
    <cellStyle name="Define-Column 8 2" xfId="128"/>
    <cellStyle name="Define-Column 8 3" xfId="129"/>
    <cellStyle name="Define-Column 9" xfId="130"/>
    <cellStyle name="Define-Column 9 2" xfId="131"/>
    <cellStyle name="Define-Column 9 3" xfId="132"/>
    <cellStyle name="Define-Column_Zvit rux-koshtiv 2010 Департамент " xfId="133"/>
    <cellStyle name="Explanatory Text" xfId="134"/>
    <cellStyle name="FS10" xfId="135"/>
    <cellStyle name="Heading 3" xfId="136"/>
    <cellStyle name="Heading 4" xfId="137"/>
    <cellStyle name="Hyperlink 2" xfId="138"/>
    <cellStyle name="Input" xfId="139"/>
    <cellStyle name="Level0" xfId="140"/>
    <cellStyle name="Level0 10" xfId="141"/>
    <cellStyle name="Level0 2" xfId="142"/>
    <cellStyle name="Level0 2 2" xfId="143"/>
    <cellStyle name="Level0 3" xfId="144"/>
    <cellStyle name="Level0 3 2" xfId="145"/>
    <cellStyle name="Level0 4" xfId="146"/>
    <cellStyle name="Level0 4 2" xfId="147"/>
    <cellStyle name="Level0 5" xfId="148"/>
    <cellStyle name="Level0 6" xfId="149"/>
    <cellStyle name="Level0 7" xfId="150"/>
    <cellStyle name="Level0 7 2" xfId="151"/>
    <cellStyle name="Level0 7 3" xfId="152"/>
    <cellStyle name="Level0 8" xfId="153"/>
    <cellStyle name="Level0 8 2" xfId="154"/>
    <cellStyle name="Level0 8 3" xfId="155"/>
    <cellStyle name="Level0 9" xfId="156"/>
    <cellStyle name="Level0 9 2" xfId="157"/>
    <cellStyle name="Level0 9 3" xfId="158"/>
    <cellStyle name="Level0_Zvit rux-koshtiv 2010 Департамент " xfId="159"/>
    <cellStyle name="Level1" xfId="160"/>
    <cellStyle name="Level1 2" xfId="161"/>
    <cellStyle name="Level1-Numbers" xfId="162"/>
    <cellStyle name="Level1-Numbers 2" xfId="163"/>
    <cellStyle name="Level1-Numbers-Hide" xfId="164"/>
    <cellStyle name="Level2" xfId="165"/>
    <cellStyle name="Level2 2" xfId="166"/>
    <cellStyle name="Level2-Hide" xfId="167"/>
    <cellStyle name="Level2-Hide 2" xfId="168"/>
    <cellStyle name="Level2-Numbers" xfId="169"/>
    <cellStyle name="Level2-Numbers 2" xfId="170"/>
    <cellStyle name="Level2-Numbers-Hide" xfId="171"/>
    <cellStyle name="Level3" xfId="172"/>
    <cellStyle name="Level3 2" xfId="173"/>
    <cellStyle name="Level3 3" xfId="174"/>
    <cellStyle name="Level3_План департамент_2010_1207" xfId="175"/>
    <cellStyle name="Level3-Hide" xfId="176"/>
    <cellStyle name="Level3-Hide 2" xfId="177"/>
    <cellStyle name="Level3-Numbers" xfId="178"/>
    <cellStyle name="Level3-Numbers 2" xfId="179"/>
    <cellStyle name="Level3-Numbers 3" xfId="180"/>
    <cellStyle name="Level3-Numbers_План департамент_2010_1207" xfId="181"/>
    <cellStyle name="Level3-Numbers-Hide" xfId="182"/>
    <cellStyle name="Level4" xfId="183"/>
    <cellStyle name="Level4 2" xfId="184"/>
    <cellStyle name="Level4-Hide" xfId="185"/>
    <cellStyle name="Level4-Hide 2" xfId="186"/>
    <cellStyle name="Level4-Numbers" xfId="187"/>
    <cellStyle name="Level4-Numbers 2" xfId="188"/>
    <cellStyle name="Level4-Numbers-Hide" xfId="189"/>
    <cellStyle name="Level5" xfId="190"/>
    <cellStyle name="Level5 2" xfId="191"/>
    <cellStyle name="Level5-Hide" xfId="192"/>
    <cellStyle name="Level5-Hide 2" xfId="193"/>
    <cellStyle name="Level5-Numbers" xfId="194"/>
    <cellStyle name="Level5-Numbers 2" xfId="195"/>
    <cellStyle name="Level5-Numbers-Hide" xfId="196"/>
    <cellStyle name="Level6" xfId="197"/>
    <cellStyle name="Level6 2" xfId="198"/>
    <cellStyle name="Level6-Hide" xfId="199"/>
    <cellStyle name="Level6-Hide 2" xfId="200"/>
    <cellStyle name="Level6-Numbers" xfId="201"/>
    <cellStyle name="Level6-Numbers 2" xfId="202"/>
    <cellStyle name="Level7" xfId="203"/>
    <cellStyle name="Level7-Hide" xfId="204"/>
    <cellStyle name="Level7-Numbers" xfId="205"/>
    <cellStyle name="Linked Cell" xfId="206"/>
    <cellStyle name="Normal 2" xfId="207"/>
    <cellStyle name="Normal_2005_03_15-Финансовый_БГ" xfId="208"/>
    <cellStyle name="Normal_GSE DCF_Model_31_07_09 final" xfId="209"/>
    <cellStyle name="Number-Cells" xfId="210"/>
    <cellStyle name="Number-Cells-Column2" xfId="211"/>
    <cellStyle name="Number-Cells-Column5" xfId="212"/>
    <cellStyle name="Output" xfId="213"/>
    <cellStyle name="Row-Header" xfId="214"/>
    <cellStyle name="Row-Header 2" xfId="215"/>
    <cellStyle name="Title" xfId="216"/>
    <cellStyle name="Total" xfId="217"/>
    <cellStyle name="Warning Text" xfId="218"/>
    <cellStyle name="Акцент1" xfId="219"/>
    <cellStyle name="Акцент1 2" xfId="220"/>
    <cellStyle name="Акцент1 3" xfId="221"/>
    <cellStyle name="Акцент2" xfId="222"/>
    <cellStyle name="Акцент2 2" xfId="223"/>
    <cellStyle name="Акцент2 3" xfId="224"/>
    <cellStyle name="Акцент3" xfId="225"/>
    <cellStyle name="Акцент3 2" xfId="226"/>
    <cellStyle name="Акцент3 3" xfId="227"/>
    <cellStyle name="Акцент4" xfId="228"/>
    <cellStyle name="Акцент4 2" xfId="229"/>
    <cellStyle name="Акцент4 3" xfId="230"/>
    <cellStyle name="Акцент5" xfId="231"/>
    <cellStyle name="Акцент5 2" xfId="232"/>
    <cellStyle name="Акцент5 3" xfId="233"/>
    <cellStyle name="Акцент6" xfId="234"/>
    <cellStyle name="Акцент6 2" xfId="235"/>
    <cellStyle name="Акцент6 3" xfId="236"/>
    <cellStyle name="Ввод " xfId="237"/>
    <cellStyle name="Ввод  2" xfId="238"/>
    <cellStyle name="Ввод  3" xfId="239"/>
    <cellStyle name="Вывод" xfId="240"/>
    <cellStyle name="Вывод 2" xfId="241"/>
    <cellStyle name="Вывод 3" xfId="242"/>
    <cellStyle name="Вычисление" xfId="243"/>
    <cellStyle name="Вычисление 2" xfId="244"/>
    <cellStyle name="Вычисление 3" xfId="245"/>
    <cellStyle name="Currency" xfId="246"/>
    <cellStyle name="Currency [0]" xfId="247"/>
    <cellStyle name="Денежный 2" xfId="248"/>
    <cellStyle name="Добре 1" xfId="249"/>
    <cellStyle name="Заголовок 1" xfId="250"/>
    <cellStyle name="Заголовок 1 1" xfId="251"/>
    <cellStyle name="Заголовок 1 2" xfId="252"/>
    <cellStyle name="Заголовок 1 3" xfId="253"/>
    <cellStyle name="Заголовок 2" xfId="254"/>
    <cellStyle name="Заголовок 2 1" xfId="255"/>
    <cellStyle name="Заголовок 2 2" xfId="256"/>
    <cellStyle name="Заголовок 2 3" xfId="257"/>
    <cellStyle name="Заголовок 3" xfId="258"/>
    <cellStyle name="Заголовок 3 2" xfId="259"/>
    <cellStyle name="Заголовок 3 3" xfId="260"/>
    <cellStyle name="Заголовок 4" xfId="261"/>
    <cellStyle name="Заголовок 4 2" xfId="262"/>
    <cellStyle name="Заголовок 4 3" xfId="263"/>
    <cellStyle name="Итог" xfId="264"/>
    <cellStyle name="Итог 2" xfId="265"/>
    <cellStyle name="Итог 3" xfId="266"/>
    <cellStyle name="Контрольная ячейка" xfId="267"/>
    <cellStyle name="Контрольная ячейка 2" xfId="268"/>
    <cellStyle name="Контрольная ячейка 3" xfId="269"/>
    <cellStyle name="Название" xfId="270"/>
    <cellStyle name="Название 2" xfId="271"/>
    <cellStyle name="Название 3" xfId="272"/>
    <cellStyle name="Нейтрально 1" xfId="273"/>
    <cellStyle name="Нейтральный" xfId="274"/>
    <cellStyle name="Нейтральный 2" xfId="275"/>
    <cellStyle name="Нейтральный 3" xfId="276"/>
    <cellStyle name="Обычный 10" xfId="277"/>
    <cellStyle name="Обычный 11" xfId="278"/>
    <cellStyle name="Обычный 12" xfId="279"/>
    <cellStyle name="Обычный 13" xfId="280"/>
    <cellStyle name="Обычный 14" xfId="281"/>
    <cellStyle name="Обычный 15" xfId="282"/>
    <cellStyle name="Обычный 16" xfId="283"/>
    <cellStyle name="Обычный 17" xfId="284"/>
    <cellStyle name="Обычный 18" xfId="285"/>
    <cellStyle name="Обычный 2" xfId="286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2" xfId="294"/>
    <cellStyle name="Обычный 2 2 2" xfId="295"/>
    <cellStyle name="Обычный 2 2 3" xfId="296"/>
    <cellStyle name="Обычный 2 2_Расшифровка прочих" xfId="297"/>
    <cellStyle name="Обычный 2 3" xfId="298"/>
    <cellStyle name="Обычный 2 4" xfId="299"/>
    <cellStyle name="Обычный 2 5" xfId="300"/>
    <cellStyle name="Обычный 2 6" xfId="301"/>
    <cellStyle name="Обычный 2 7" xfId="302"/>
    <cellStyle name="Обычный 2 8" xfId="303"/>
    <cellStyle name="Обычный 2 9" xfId="304"/>
    <cellStyle name="Обычный 2_2604-2010" xfId="305"/>
    <cellStyle name="Обычный 3" xfId="306"/>
    <cellStyle name="Обычный 3 10" xfId="307"/>
    <cellStyle name="Обычный 3 11" xfId="308"/>
    <cellStyle name="Обычный 3 12" xfId="309"/>
    <cellStyle name="Обычный 3 13" xfId="310"/>
    <cellStyle name="Обычный 3 14" xfId="311"/>
    <cellStyle name="Обычный 3 2" xfId="312"/>
    <cellStyle name="Обычный 3 3" xfId="313"/>
    <cellStyle name="Обычный 3 4" xfId="314"/>
    <cellStyle name="Обычный 3 5" xfId="315"/>
    <cellStyle name="Обычный 3 6" xfId="316"/>
    <cellStyle name="Обычный 3 7" xfId="317"/>
    <cellStyle name="Обычный 3 8" xfId="318"/>
    <cellStyle name="Обычный 3 9" xfId="319"/>
    <cellStyle name="Обычный 3_Дефицит_7 млрд_0608_бс" xfId="320"/>
    <cellStyle name="Обычный 4" xfId="321"/>
    <cellStyle name="Обычный 5" xfId="322"/>
    <cellStyle name="Обычный 5 2" xfId="323"/>
    <cellStyle name="Обычный 6" xfId="324"/>
    <cellStyle name="Обычный 6 2" xfId="325"/>
    <cellStyle name="Обычный 6 3" xfId="326"/>
    <cellStyle name="Обычный 6 4" xfId="327"/>
    <cellStyle name="Обычный 6_Дефицит_7 млрд_0608_бс" xfId="328"/>
    <cellStyle name="Обычный 7" xfId="329"/>
    <cellStyle name="Обычный 7 2" xfId="330"/>
    <cellStyle name="Обычный 8" xfId="331"/>
    <cellStyle name="Обычный 9" xfId="332"/>
    <cellStyle name="Обычный 9 2" xfId="333"/>
    <cellStyle name="Плохой" xfId="334"/>
    <cellStyle name="Плохой 2" xfId="335"/>
    <cellStyle name="Плохой 3" xfId="336"/>
    <cellStyle name="Погано 1" xfId="337"/>
    <cellStyle name="Пояснение" xfId="338"/>
    <cellStyle name="Пояснение 2" xfId="339"/>
    <cellStyle name="Пояснение 3" xfId="340"/>
    <cellStyle name="Примечание" xfId="341"/>
    <cellStyle name="Примечание 2" xfId="342"/>
    <cellStyle name="Примечание 3" xfId="343"/>
    <cellStyle name="Примітка 1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new\copy\Users\&#1047;&#1086;&#1103;\Downloads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new\copy\Users\&#1047;&#1086;&#1103;\Downloads\&#1092;&#1110;&#1085;.&#1087;&#1083;&#1072;&#1085;%20&#1085;&#1072;%20&#1079;&#1072;&#1090;&#1074;&#1077;&#1088;&#1076;&#1078;&#1077;&#1085;&#1085;&#1103;%202022%20&#1044;&#1077;&#1088;&#1073;&#1091;&#1075;&#1086;&#1074;%20&#1070;.&#1055;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new\copy\Users\&#1047;&#1086;&#1103;\Downloads\&#1092;&#1110;&#1085;.&#1087;&#1083;&#1072;&#1085;%20&#1085;&#1072;%20&#1079;&#1072;&#1090;&#1074;&#1077;&#1088;&#1076;&#1078;&#1077;&#1085;&#1085;&#1103;%202023%20&#1044;&#1077;&#1088;&#1073;&#1091;&#1075;&#1086;&#1074;%20&#1070;.&#1055;.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new\copy\Users\&#1047;&#1086;&#1103;\Downloads\&#1092;&#1110;&#1085;.&#1087;&#1083;&#1072;&#1085;%20&#1085;&#1072;%20&#1079;&#1072;&#1090;&#1074;&#1077;&#1088;&#1076;&#1078;&#1077;&#1085;&#1085;&#1103;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</sheetNames>
    <sheetDataSet>
      <sheetData sheetId="1">
        <row r="7">
          <cell r="C7">
            <v>53177</v>
          </cell>
          <cell r="D7">
            <v>75448.4</v>
          </cell>
        </row>
        <row r="8">
          <cell r="C8">
            <v>-51213.043</v>
          </cell>
          <cell r="D8">
            <v>-73962.30000000002</v>
          </cell>
        </row>
        <row r="9">
          <cell r="C9">
            <v>-2529.642</v>
          </cell>
          <cell r="D9">
            <v>-3602.3</v>
          </cell>
        </row>
        <row r="10">
          <cell r="C10">
            <v>-26154.23</v>
          </cell>
          <cell r="D10">
            <v>-40448.8</v>
          </cell>
        </row>
        <row r="11">
          <cell r="C11">
            <v>-3345.849</v>
          </cell>
          <cell r="D11">
            <v>-4949.8</v>
          </cell>
        </row>
        <row r="12">
          <cell r="C12">
            <v>-13854</v>
          </cell>
          <cell r="D12">
            <v>-17467.8</v>
          </cell>
        </row>
        <row r="13">
          <cell r="C13">
            <v>-2868.6</v>
          </cell>
          <cell r="D13">
            <v>-3843</v>
          </cell>
        </row>
        <row r="14">
          <cell r="C14">
            <v>-1573.114</v>
          </cell>
          <cell r="D14">
            <v>-1522</v>
          </cell>
        </row>
        <row r="15">
          <cell r="C15">
            <v>-384.408</v>
          </cell>
          <cell r="D15">
            <v>-549.5</v>
          </cell>
        </row>
        <row r="16">
          <cell r="C16">
            <v>-503.2</v>
          </cell>
          <cell r="D16">
            <v>-1579.1</v>
          </cell>
        </row>
        <row r="19">
          <cell r="C19">
            <v>-135.5</v>
          </cell>
          <cell r="D19">
            <v>-148</v>
          </cell>
        </row>
        <row r="20">
          <cell r="C20" t="str">
            <v>-</v>
          </cell>
          <cell r="D20">
            <v>-7.2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-39.1</v>
          </cell>
          <cell r="D24">
            <v>-55.2</v>
          </cell>
        </row>
        <row r="25">
          <cell r="C25">
            <v>-8.8</v>
          </cell>
          <cell r="D25">
            <v>-10</v>
          </cell>
        </row>
        <row r="26">
          <cell r="C26">
            <v>-2908.7</v>
          </cell>
          <cell r="D26">
            <v>-3418.4</v>
          </cell>
        </row>
        <row r="27">
          <cell r="C27">
            <v>-608.2</v>
          </cell>
          <cell r="D27">
            <v>-752.1</v>
          </cell>
        </row>
        <row r="28">
          <cell r="C28">
            <v>-14.769</v>
          </cell>
          <cell r="D28">
            <v>-20.8</v>
          </cell>
        </row>
        <row r="29">
          <cell r="C29">
            <v>0</v>
          </cell>
          <cell r="D29">
            <v>0</v>
          </cell>
        </row>
        <row r="30">
          <cell r="C30">
            <v>-0.8</v>
          </cell>
          <cell r="D30">
            <v>0</v>
          </cell>
        </row>
        <row r="31">
          <cell r="C31" t="str">
            <v>-</v>
          </cell>
          <cell r="D31">
            <v>-3.2</v>
          </cell>
        </row>
        <row r="32">
          <cell r="C32">
            <v>-154.4</v>
          </cell>
          <cell r="D32">
            <v>-154.4</v>
          </cell>
        </row>
        <row r="33">
          <cell r="C33">
            <v>-17.6</v>
          </cell>
          <cell r="D33">
            <v>-17.6</v>
          </cell>
        </row>
        <row r="34">
          <cell r="C34" t="str">
            <v>-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-46</v>
          </cell>
        </row>
        <row r="37">
          <cell r="C37">
            <v>-3.3</v>
          </cell>
          <cell r="D37">
            <v>-36.8</v>
          </cell>
        </row>
        <row r="38">
          <cell r="C38">
            <v>-268.1</v>
          </cell>
          <cell r="D38">
            <v>-233.2</v>
          </cell>
        </row>
        <row r="39">
          <cell r="C39">
            <v>-46.8</v>
          </cell>
          <cell r="D39">
            <v>-27.2</v>
          </cell>
        </row>
        <row r="40">
          <cell r="C40">
            <v>-400.7</v>
          </cell>
          <cell r="D40">
            <v>-543.6</v>
          </cell>
        </row>
        <row r="41">
          <cell r="C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3081</v>
          </cell>
          <cell r="D52">
            <v>5855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-3022</v>
          </cell>
          <cell r="D59">
            <v>-966.6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6">
          <cell r="C66" t="str">
            <v>-</v>
          </cell>
          <cell r="D66" t="str">
            <v>-</v>
          </cell>
        </row>
        <row r="67">
          <cell r="C67">
            <v>168</v>
          </cell>
          <cell r="D67">
            <v>160.8</v>
          </cell>
        </row>
        <row r="69">
          <cell r="C69">
            <v>0</v>
          </cell>
          <cell r="D69">
            <v>0</v>
          </cell>
        </row>
        <row r="70">
          <cell r="C70">
            <v>168</v>
          </cell>
          <cell r="D70">
            <v>-160.8</v>
          </cell>
        </row>
        <row r="72">
          <cell r="C72">
            <v>0</v>
          </cell>
          <cell r="D72">
            <v>-167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-2537.011999999998</v>
          </cell>
        </row>
        <row r="77">
          <cell r="C77">
            <v>0</v>
          </cell>
          <cell r="D77">
            <v>760.9999999999759</v>
          </cell>
        </row>
        <row r="78">
          <cell r="C78">
            <v>-2537.011999999998</v>
          </cell>
          <cell r="D78">
            <v>0</v>
          </cell>
        </row>
        <row r="83">
          <cell r="D83">
            <v>927.9999999999758</v>
          </cell>
        </row>
        <row r="84">
          <cell r="C84">
            <v>-506</v>
          </cell>
          <cell r="D84">
            <v>-570.3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91">
          <cell r="C91">
            <v>-34327</v>
          </cell>
          <cell r="D91">
            <v>-49370.100000000006</v>
          </cell>
        </row>
        <row r="92">
          <cell r="C92">
            <v>-4826.9</v>
          </cell>
          <cell r="D92">
            <v>-3971.5</v>
          </cell>
        </row>
        <row r="93">
          <cell r="C93">
            <v>-29500.078999999998</v>
          </cell>
          <cell r="D93">
            <v>-45398.600000000006</v>
          </cell>
        </row>
        <row r="94">
          <cell r="C94">
            <v>-16762.7</v>
          </cell>
          <cell r="D94">
            <v>-20886.2</v>
          </cell>
        </row>
        <row r="95">
          <cell r="C95">
            <v>-3476.8</v>
          </cell>
          <cell r="D95">
            <v>-4595.1</v>
          </cell>
        </row>
        <row r="96">
          <cell r="C96">
            <v>-506</v>
          </cell>
          <cell r="D96">
            <v>-570.3</v>
          </cell>
        </row>
        <row r="97">
          <cell r="C97">
            <v>-3722</v>
          </cell>
          <cell r="D97">
            <v>-5299</v>
          </cell>
        </row>
      </sheetData>
      <sheetData sheetId="2">
        <row r="9">
          <cell r="C9">
            <v>-22399</v>
          </cell>
        </row>
        <row r="11">
          <cell r="C11">
            <v>0</v>
          </cell>
        </row>
        <row r="23">
          <cell r="C23">
            <v>0</v>
          </cell>
        </row>
        <row r="24">
          <cell r="C24">
            <v>-2306.3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-1118.2</v>
          </cell>
        </row>
        <row r="31">
          <cell r="C31">
            <v>0</v>
          </cell>
        </row>
        <row r="33">
          <cell r="C33">
            <v>-1677.3</v>
          </cell>
        </row>
        <row r="34">
          <cell r="C34" t="str">
            <v>-</v>
          </cell>
        </row>
        <row r="35">
          <cell r="C35">
            <v>0</v>
          </cell>
        </row>
        <row r="36">
          <cell r="C36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-3512.6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>
        <row r="8">
          <cell r="C8">
            <v>57930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6913</v>
          </cell>
        </row>
        <row r="12">
          <cell r="C12" t="str">
            <v>-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473</v>
          </cell>
        </row>
        <row r="19">
          <cell r="C19">
            <v>-39267</v>
          </cell>
        </row>
        <row r="20">
          <cell r="C20">
            <v>-13195</v>
          </cell>
        </row>
        <row r="21">
          <cell r="C21">
            <v>-3475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-16</v>
          </cell>
        </row>
        <row r="28">
          <cell r="C28">
            <v>-5354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-2795.5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-1034.5</v>
          </cell>
        </row>
        <row r="36">
          <cell r="C36">
            <v>0</v>
          </cell>
        </row>
        <row r="37">
          <cell r="C37">
            <v>-391</v>
          </cell>
        </row>
        <row r="78">
          <cell r="C78">
            <v>324</v>
          </cell>
        </row>
        <row r="79">
          <cell r="C79">
            <v>0</v>
          </cell>
        </row>
      </sheetData>
      <sheetData sheetId="4">
        <row r="7">
          <cell r="C7">
            <v>0</v>
          </cell>
        </row>
        <row r="8">
          <cell r="C8">
            <v>2487</v>
          </cell>
        </row>
        <row r="9">
          <cell r="C9">
            <v>1249</v>
          </cell>
        </row>
        <row r="10">
          <cell r="C10">
            <v>1205</v>
          </cell>
        </row>
        <row r="11">
          <cell r="C11">
            <v>1939</v>
          </cell>
        </row>
        <row r="12">
          <cell r="C12">
            <v>100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  <sheetName val="Лист1"/>
    </sheetNames>
    <sheetDataSet>
      <sheetData sheetId="1">
        <row r="7">
          <cell r="C7">
            <v>71867</v>
          </cell>
        </row>
        <row r="8">
          <cell r="C8">
            <v>-70323.09999999999</v>
          </cell>
        </row>
        <row r="9">
          <cell r="C9">
            <v>-2893.3</v>
          </cell>
        </row>
        <row r="10">
          <cell r="C10">
            <v>-39992.7</v>
          </cell>
        </row>
        <row r="11">
          <cell r="C11">
            <v>-5102.1</v>
          </cell>
        </row>
        <row r="12">
          <cell r="C12">
            <v>-16231.6</v>
          </cell>
        </row>
        <row r="13">
          <cell r="C13">
            <v>-3340.5</v>
          </cell>
        </row>
        <row r="14">
          <cell r="C14">
            <v>-1245.3</v>
          </cell>
        </row>
        <row r="15">
          <cell r="C15">
            <v>-484.2</v>
          </cell>
        </row>
        <row r="16">
          <cell r="C16">
            <v>-1033.4</v>
          </cell>
        </row>
        <row r="19">
          <cell r="C19">
            <v>-176.7</v>
          </cell>
        </row>
        <row r="20">
          <cell r="C20" t="str">
            <v>-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-43.6</v>
          </cell>
        </row>
        <row r="25">
          <cell r="C25">
            <v>-10.5</v>
          </cell>
        </row>
        <row r="26">
          <cell r="C26">
            <v>-3085.3</v>
          </cell>
        </row>
        <row r="27">
          <cell r="C27">
            <v>-667.3</v>
          </cell>
        </row>
        <row r="28">
          <cell r="C28">
            <v>-41.4</v>
          </cell>
        </row>
        <row r="29">
          <cell r="C29">
            <v>0</v>
          </cell>
        </row>
        <row r="30">
          <cell r="C30">
            <v>-0.8</v>
          </cell>
        </row>
        <row r="31">
          <cell r="C31" t="str">
            <v>-</v>
          </cell>
        </row>
        <row r="32">
          <cell r="C32">
            <v>-171.4</v>
          </cell>
        </row>
        <row r="33">
          <cell r="C33">
            <v>-17.6</v>
          </cell>
        </row>
        <row r="34">
          <cell r="C34" t="str">
            <v>-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-3.3</v>
          </cell>
        </row>
        <row r="38">
          <cell r="C38">
            <v>-277</v>
          </cell>
        </row>
        <row r="39">
          <cell r="C39">
            <v>-131.5</v>
          </cell>
        </row>
        <row r="40">
          <cell r="C40">
            <v>-575.1800000000001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17749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-5044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 t="str">
            <v>-</v>
          </cell>
        </row>
        <row r="67">
          <cell r="C67">
            <v>298</v>
          </cell>
        </row>
        <row r="69">
          <cell r="C69">
            <v>0</v>
          </cell>
        </row>
        <row r="70">
          <cell r="C70">
            <v>-298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7">
          <cell r="C77">
            <v>9178.8</v>
          </cell>
        </row>
        <row r="78">
          <cell r="C78">
            <v>0</v>
          </cell>
        </row>
        <row r="84">
          <cell r="C84">
            <v>-525.6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91">
          <cell r="C91">
            <v>-49743.99999999999</v>
          </cell>
        </row>
        <row r="92">
          <cell r="C92">
            <v>-4649.2</v>
          </cell>
        </row>
        <row r="93">
          <cell r="C93">
            <v>-45094.799999999996</v>
          </cell>
        </row>
        <row r="94">
          <cell r="C94">
            <v>-19316.9</v>
          </cell>
        </row>
        <row r="95">
          <cell r="C95">
            <v>-4007.8</v>
          </cell>
        </row>
        <row r="96">
          <cell r="C96">
            <v>-525.6</v>
          </cell>
        </row>
        <row r="97">
          <cell r="C97">
            <v>-6842</v>
          </cell>
        </row>
      </sheetData>
      <sheetData sheetId="2">
        <row r="8">
          <cell r="C8">
            <v>9178.8</v>
          </cell>
        </row>
        <row r="9">
          <cell r="C9">
            <v>-24936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-6.6</v>
          </cell>
        </row>
        <row r="24">
          <cell r="C24">
            <v>-6234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-1474.1</v>
          </cell>
        </row>
        <row r="31">
          <cell r="C31">
            <v>0</v>
          </cell>
        </row>
        <row r="33">
          <cell r="C33">
            <v>-1677.3</v>
          </cell>
        </row>
        <row r="34">
          <cell r="C34" t="str">
            <v>-</v>
          </cell>
        </row>
        <row r="35">
          <cell r="C35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-4010.9</v>
          </cell>
        </row>
        <row r="41">
          <cell r="C41">
            <v>-461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>
        <row r="8">
          <cell r="C8">
            <v>78777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18049</v>
          </cell>
        </row>
        <row r="12">
          <cell r="C12" t="str">
            <v>-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360</v>
          </cell>
        </row>
        <row r="19">
          <cell r="C19">
            <v>-63791</v>
          </cell>
        </row>
        <row r="20">
          <cell r="C20">
            <v>-15284</v>
          </cell>
        </row>
        <row r="21">
          <cell r="C21">
            <v>-4011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-7</v>
          </cell>
        </row>
        <row r="28">
          <cell r="C28">
            <v>-8091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-3151.4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-425</v>
          </cell>
        </row>
        <row r="36">
          <cell r="C36">
            <v>0</v>
          </cell>
        </row>
        <row r="37">
          <cell r="C37">
            <v>-2502.6</v>
          </cell>
        </row>
        <row r="78">
          <cell r="C78">
            <v>112</v>
          </cell>
        </row>
        <row r="79">
          <cell r="C79">
            <v>0</v>
          </cell>
        </row>
      </sheetData>
      <sheetData sheetId="4">
        <row r="7">
          <cell r="C7">
            <v>0</v>
          </cell>
        </row>
        <row r="8">
          <cell r="C8" t="str">
            <v>-</v>
          </cell>
        </row>
        <row r="9">
          <cell r="C9">
            <v>263</v>
          </cell>
        </row>
        <row r="10">
          <cell r="C10" t="str">
            <v>-</v>
          </cell>
        </row>
        <row r="11">
          <cell r="C11">
            <v>3803</v>
          </cell>
        </row>
        <row r="12">
          <cell r="C12">
            <v>2348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  <sheetName val="Лист1"/>
    </sheetNames>
    <sheetDataSet>
      <sheetData sheetId="2">
        <row r="8">
          <cell r="D8">
            <v>760.9999999999759</v>
          </cell>
        </row>
        <row r="9">
          <cell r="D9">
            <v>-21638</v>
          </cell>
        </row>
        <row r="10">
          <cell r="D10">
            <v>-7.6</v>
          </cell>
        </row>
        <row r="11">
          <cell r="D11">
            <v>0</v>
          </cell>
        </row>
        <row r="12">
          <cell r="D12">
            <v>-7.6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3">
          <cell r="D23">
            <v>-167</v>
          </cell>
        </row>
        <row r="24">
          <cell r="D24">
            <v>-4151.4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-7.6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-1503.8</v>
          </cell>
        </row>
        <row r="31">
          <cell r="D31">
            <v>0</v>
          </cell>
        </row>
        <row r="33">
          <cell r="D33">
            <v>-2255.7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-4595.1</v>
          </cell>
        </row>
        <row r="41">
          <cell r="D41">
            <v>0</v>
          </cell>
        </row>
      </sheetData>
      <sheetData sheetId="3">
        <row r="8">
          <cell r="D8">
            <v>75448.4</v>
          </cell>
        </row>
        <row r="9">
          <cell r="D9" t="str">
            <v>-</v>
          </cell>
        </row>
        <row r="10">
          <cell r="D10" t="str">
            <v>-</v>
          </cell>
        </row>
        <row r="11">
          <cell r="D11">
            <v>9003.5</v>
          </cell>
        </row>
        <row r="12">
          <cell r="D12" t="str">
            <v>-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389.3</v>
          </cell>
        </row>
        <row r="19">
          <cell r="D19">
            <v>-49370.1</v>
          </cell>
        </row>
        <row r="20">
          <cell r="D20">
            <v>-20886.2</v>
          </cell>
        </row>
        <row r="21">
          <cell r="D21">
            <v>-4595.1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-167</v>
          </cell>
        </row>
        <row r="28">
          <cell r="D28">
            <v>-4151.4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-3759.5</v>
          </cell>
        </row>
        <row r="33">
          <cell r="D33">
            <v>-7.6</v>
          </cell>
        </row>
        <row r="35">
          <cell r="D35">
            <v>-1598.5</v>
          </cell>
        </row>
        <row r="36">
          <cell r="D36" t="str">
            <v>(  -  )</v>
          </cell>
        </row>
        <row r="37">
          <cell r="D37">
            <v>-371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78">
          <cell r="D78">
            <v>112</v>
          </cell>
        </row>
      </sheetData>
      <sheetData sheetId="4">
        <row r="8">
          <cell r="D8">
            <v>68</v>
          </cell>
        </row>
        <row r="9">
          <cell r="D9">
            <v>85</v>
          </cell>
        </row>
        <row r="10">
          <cell r="D10">
            <v>0</v>
          </cell>
        </row>
        <row r="11">
          <cell r="D11">
            <v>908</v>
          </cell>
        </row>
        <row r="12">
          <cell r="D12">
            <v>1833.6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457"/>
  <sheetViews>
    <sheetView tabSelected="1" zoomScale="50" zoomScaleNormal="50" zoomScalePageLayoutView="0" workbookViewId="0" topLeftCell="A5">
      <selection activeCell="H25" sqref="H25"/>
    </sheetView>
  </sheetViews>
  <sheetFormatPr defaultColWidth="9.125" defaultRowHeight="12.75"/>
  <cols>
    <col min="1" max="1" width="86.125" style="1" customWidth="1"/>
    <col min="2" max="2" width="17.125" style="2" customWidth="1"/>
    <col min="3" max="4" width="30.625" style="2" customWidth="1"/>
    <col min="5" max="5" width="25.625" style="2" customWidth="1"/>
    <col min="6" max="6" width="21.625" style="2" customWidth="1"/>
    <col min="7" max="7" width="13.50390625" style="1" bestFit="1" customWidth="1"/>
    <col min="8" max="8" width="14.75390625" style="1" bestFit="1" customWidth="1"/>
    <col min="9" max="16384" width="9.125" style="1" customWidth="1"/>
  </cols>
  <sheetData>
    <row r="1" spans="2:6" ht="18" hidden="1">
      <c r="B1" s="3"/>
      <c r="D1" s="1" t="s">
        <v>0</v>
      </c>
      <c r="E1" s="1"/>
      <c r="F1" s="1"/>
    </row>
    <row r="2" spans="2:6" ht="18" hidden="1">
      <c r="B2" s="3"/>
      <c r="D2" s="4" t="s">
        <v>1</v>
      </c>
      <c r="E2" s="4"/>
      <c r="F2" s="4"/>
    </row>
    <row r="3" spans="2:6" ht="18" hidden="1">
      <c r="B3" s="3"/>
      <c r="D3" s="4" t="s">
        <v>2</v>
      </c>
      <c r="E3" s="4"/>
      <c r="F3" s="4"/>
    </row>
    <row r="4" spans="2:6" ht="18.75" customHeight="1" hidden="1">
      <c r="B4" s="3"/>
      <c r="D4" s="194" t="s">
        <v>3</v>
      </c>
      <c r="E4" s="194"/>
      <c r="F4" s="194"/>
    </row>
    <row r="5" spans="2:4" ht="18">
      <c r="B5" s="3"/>
      <c r="D5" s="5"/>
    </row>
    <row r="6" spans="2:6" ht="18">
      <c r="B6" s="3"/>
      <c r="D6" s="195" t="s">
        <v>4</v>
      </c>
      <c r="E6" s="195"/>
      <c r="F6" s="195"/>
    </row>
    <row r="7" spans="2:6" ht="18">
      <c r="B7" s="3"/>
      <c r="D7" s="196" t="s">
        <v>5</v>
      </c>
      <c r="E7" s="196"/>
      <c r="F7" s="196"/>
    </row>
    <row r="8" spans="2:6" ht="18.75" customHeight="1">
      <c r="B8" s="3"/>
      <c r="D8" s="194" t="s">
        <v>6</v>
      </c>
      <c r="E8" s="194"/>
      <c r="F8" s="194"/>
    </row>
    <row r="9" spans="2:6" ht="18.75" customHeight="1">
      <c r="B9" s="3"/>
      <c r="D9" s="171"/>
      <c r="E9" s="171"/>
      <c r="F9" s="171"/>
    </row>
    <row r="10" spans="2:6" ht="18.75" customHeight="1">
      <c r="B10" s="3"/>
      <c r="D10" s="171"/>
      <c r="E10" s="171"/>
      <c r="F10" s="171"/>
    </row>
    <row r="11" spans="2:6" ht="18.75" customHeight="1">
      <c r="B11" s="3"/>
      <c r="D11" s="171"/>
      <c r="E11" s="171"/>
      <c r="F11" s="171"/>
    </row>
    <row r="12" spans="2:4" ht="18">
      <c r="B12" s="3"/>
      <c r="D12" s="5"/>
    </row>
    <row r="13" spans="1:6" ht="19.5" customHeight="1">
      <c r="A13" s="6"/>
      <c r="B13" s="183"/>
      <c r="C13" s="183"/>
      <c r="D13" s="7"/>
      <c r="E13" s="8" t="s">
        <v>7</v>
      </c>
      <c r="F13" s="9" t="s">
        <v>8</v>
      </c>
    </row>
    <row r="14" spans="1:6" ht="33" customHeight="1">
      <c r="A14" s="10" t="s">
        <v>9</v>
      </c>
      <c r="B14" s="183" t="s">
        <v>346</v>
      </c>
      <c r="C14" s="183"/>
      <c r="D14" s="190"/>
      <c r="E14" s="12" t="s">
        <v>10</v>
      </c>
      <c r="F14" s="76" t="s">
        <v>344</v>
      </c>
    </row>
    <row r="15" spans="1:6" ht="19.5" customHeight="1">
      <c r="A15" s="6" t="s">
        <v>11</v>
      </c>
      <c r="B15" s="183" t="s">
        <v>347</v>
      </c>
      <c r="C15" s="183"/>
      <c r="D15" s="7"/>
      <c r="E15" s="12" t="s">
        <v>12</v>
      </c>
      <c r="F15" s="9">
        <v>150</v>
      </c>
    </row>
    <row r="16" spans="1:6" ht="19.5" customHeight="1">
      <c r="A16" s="6" t="s">
        <v>13</v>
      </c>
      <c r="B16" s="183" t="s">
        <v>348</v>
      </c>
      <c r="C16" s="183"/>
      <c r="D16" s="7"/>
      <c r="E16" s="12" t="s">
        <v>14</v>
      </c>
      <c r="F16" s="9"/>
    </row>
    <row r="17" spans="1:6" ht="19.5" customHeight="1">
      <c r="A17" s="13" t="s">
        <v>15</v>
      </c>
      <c r="B17" s="183" t="s">
        <v>355</v>
      </c>
      <c r="C17" s="183"/>
      <c r="D17" s="11"/>
      <c r="E17" s="12" t="s">
        <v>16</v>
      </c>
      <c r="F17" s="9"/>
    </row>
    <row r="18" spans="1:6" ht="19.5" customHeight="1">
      <c r="A18" s="10" t="s">
        <v>17</v>
      </c>
      <c r="B18" s="183" t="s">
        <v>350</v>
      </c>
      <c r="C18" s="183"/>
      <c r="D18" s="11"/>
      <c r="E18" s="12" t="s">
        <v>18</v>
      </c>
      <c r="F18" s="9"/>
    </row>
    <row r="19" spans="1:6" ht="19.5" customHeight="1">
      <c r="A19" s="10" t="s">
        <v>19</v>
      </c>
      <c r="B19" s="183" t="s">
        <v>351</v>
      </c>
      <c r="C19" s="183"/>
      <c r="D19" s="11"/>
      <c r="E19" s="12" t="s">
        <v>20</v>
      </c>
      <c r="F19" s="9" t="s">
        <v>345</v>
      </c>
    </row>
    <row r="20" spans="1:6" ht="19.5" customHeight="1">
      <c r="A20" s="10" t="s">
        <v>21</v>
      </c>
      <c r="B20" s="183" t="s">
        <v>352</v>
      </c>
      <c r="C20" s="183"/>
      <c r="D20" s="184" t="s">
        <v>22</v>
      </c>
      <c r="E20" s="184"/>
      <c r="F20" s="21" t="s">
        <v>362</v>
      </c>
    </row>
    <row r="21" spans="1:6" ht="19.5" customHeight="1">
      <c r="A21" s="10" t="s">
        <v>23</v>
      </c>
      <c r="B21" s="183" t="s">
        <v>347</v>
      </c>
      <c r="C21" s="183"/>
      <c r="D21" s="184" t="s">
        <v>24</v>
      </c>
      <c r="E21" s="184"/>
      <c r="F21" s="14"/>
    </row>
    <row r="22" spans="1:6" ht="19.5" customHeight="1">
      <c r="A22" s="10" t="s">
        <v>25</v>
      </c>
      <c r="B22" s="183">
        <v>108</v>
      </c>
      <c r="C22" s="183"/>
      <c r="D22" s="15"/>
      <c r="E22" s="15"/>
      <c r="F22" s="15"/>
    </row>
    <row r="23" spans="1:6" ht="19.5" customHeight="1">
      <c r="A23" s="6" t="s">
        <v>26</v>
      </c>
      <c r="B23" s="183" t="s">
        <v>353</v>
      </c>
      <c r="C23" s="183"/>
      <c r="D23" s="189"/>
      <c r="E23" s="189"/>
      <c r="F23" s="189"/>
    </row>
    <row r="24" spans="1:6" ht="19.5" customHeight="1">
      <c r="A24" s="10" t="s">
        <v>27</v>
      </c>
      <c r="B24" s="198" t="s">
        <v>354</v>
      </c>
      <c r="C24" s="198"/>
      <c r="D24" s="15"/>
      <c r="E24" s="15"/>
      <c r="F24" s="15"/>
    </row>
    <row r="25" spans="1:6" ht="19.5" customHeight="1">
      <c r="A25" s="6" t="s">
        <v>28</v>
      </c>
      <c r="B25" s="183" t="s">
        <v>359</v>
      </c>
      <c r="C25" s="183"/>
      <c r="D25" s="16"/>
      <c r="E25" s="16"/>
      <c r="F25" s="16"/>
    </row>
    <row r="26" spans="1:6" ht="19.5" customHeight="1">
      <c r="A26" s="17"/>
      <c r="B26" s="18"/>
      <c r="C26" s="18"/>
      <c r="D26" s="18"/>
      <c r="E26" s="18"/>
      <c r="F26" s="18"/>
    </row>
    <row r="27" spans="1:6" ht="19.5" customHeight="1">
      <c r="A27" s="188" t="s">
        <v>29</v>
      </c>
      <c r="B27" s="188"/>
      <c r="C27" s="188"/>
      <c r="D27" s="188"/>
      <c r="E27" s="188"/>
      <c r="F27" s="188"/>
    </row>
    <row r="28" spans="1:6" ht="18">
      <c r="A28" s="188" t="s">
        <v>30</v>
      </c>
      <c r="B28" s="188"/>
      <c r="C28" s="188"/>
      <c r="D28" s="188"/>
      <c r="E28" s="188"/>
      <c r="F28" s="188"/>
    </row>
    <row r="29" spans="1:6" ht="18">
      <c r="A29" s="199" t="s">
        <v>360</v>
      </c>
      <c r="B29" s="199"/>
      <c r="C29" s="199"/>
      <c r="D29" s="199"/>
      <c r="E29" s="199"/>
      <c r="F29" s="199"/>
    </row>
    <row r="30" spans="1:6" ht="18">
      <c r="A30" s="200" t="s">
        <v>31</v>
      </c>
      <c r="B30" s="200"/>
      <c r="C30" s="200"/>
      <c r="D30" s="200"/>
      <c r="E30" s="200"/>
      <c r="F30" s="200"/>
    </row>
    <row r="31" spans="1:6" ht="9" customHeight="1">
      <c r="A31" s="19"/>
      <c r="B31" s="19"/>
      <c r="C31" s="19"/>
      <c r="D31" s="19"/>
      <c r="E31" s="19"/>
      <c r="F31" s="19"/>
    </row>
    <row r="32" spans="1:6" ht="18">
      <c r="A32" s="188" t="s">
        <v>32</v>
      </c>
      <c r="B32" s="188"/>
      <c r="C32" s="188"/>
      <c r="D32" s="188"/>
      <c r="E32" s="188"/>
      <c r="F32" s="188"/>
    </row>
    <row r="33" spans="1:6" ht="12" customHeight="1">
      <c r="A33" s="18"/>
      <c r="B33" s="20"/>
      <c r="C33" s="20"/>
      <c r="D33" s="20"/>
      <c r="E33" s="20"/>
      <c r="F33" s="20"/>
    </row>
    <row r="34" spans="1:6" ht="43.5" customHeight="1">
      <c r="A34" s="191" t="s">
        <v>33</v>
      </c>
      <c r="B34" s="192" t="s">
        <v>34</v>
      </c>
      <c r="C34" s="193" t="s">
        <v>35</v>
      </c>
      <c r="D34" s="193"/>
      <c r="E34" s="193"/>
      <c r="F34" s="193"/>
    </row>
    <row r="35" spans="1:6" ht="68.25" customHeight="1">
      <c r="A35" s="191"/>
      <c r="B35" s="192"/>
      <c r="C35" s="22" t="s">
        <v>36</v>
      </c>
      <c r="D35" s="22" t="s">
        <v>37</v>
      </c>
      <c r="E35" s="22" t="s">
        <v>38</v>
      </c>
      <c r="F35" s="22" t="s">
        <v>39</v>
      </c>
    </row>
    <row r="36" spans="1:6" ht="18">
      <c r="A36" s="9">
        <v>1</v>
      </c>
      <c r="B36" s="21">
        <v>2</v>
      </c>
      <c r="C36" s="9">
        <v>3</v>
      </c>
      <c r="D36" s="21">
        <v>4</v>
      </c>
      <c r="E36" s="9">
        <v>5</v>
      </c>
      <c r="F36" s="21">
        <v>6</v>
      </c>
    </row>
    <row r="37" spans="1:6" s="23" customFormat="1" ht="19.5" customHeight="1">
      <c r="A37" s="197" t="s">
        <v>40</v>
      </c>
      <c r="B37" s="197"/>
      <c r="C37" s="197"/>
      <c r="D37" s="197"/>
      <c r="E37" s="197"/>
      <c r="F37" s="197"/>
    </row>
    <row r="38" spans="1:6" s="23" customFormat="1" ht="43.5" customHeight="1">
      <c r="A38" s="24" t="s">
        <v>41</v>
      </c>
      <c r="B38" s="25">
        <v>1000</v>
      </c>
      <c r="C38" s="26">
        <f>C39+C40</f>
        <v>33333</v>
      </c>
      <c r="D38" s="26">
        <f>D39+D40</f>
        <v>30697</v>
      </c>
      <c r="E38" s="26">
        <f>D38-C38</f>
        <v>-2636</v>
      </c>
      <c r="F38" s="27">
        <f aca="true" t="shared" si="0" ref="F38:F44">D38/C38*100</f>
        <v>92.09192091920919</v>
      </c>
    </row>
    <row r="39" spans="1:6" s="23" customFormat="1" ht="19.5" customHeight="1">
      <c r="A39" s="187" t="s">
        <v>340</v>
      </c>
      <c r="B39" s="187"/>
      <c r="C39" s="28">
        <v>19336</v>
      </c>
      <c r="D39" s="28">
        <v>18712</v>
      </c>
      <c r="E39" s="26">
        <f aca="true" t="shared" si="1" ref="E39:E44">D39-C39</f>
        <v>-624</v>
      </c>
      <c r="F39" s="27">
        <f t="shared" si="0"/>
        <v>96.77285891601159</v>
      </c>
    </row>
    <row r="40" spans="1:6" s="23" customFormat="1" ht="21" customHeight="1">
      <c r="A40" s="187" t="s">
        <v>341</v>
      </c>
      <c r="B40" s="187"/>
      <c r="C40" s="68">
        <v>13997</v>
      </c>
      <c r="D40" s="28">
        <v>11985</v>
      </c>
      <c r="E40" s="26">
        <f t="shared" si="1"/>
        <v>-2012</v>
      </c>
      <c r="F40" s="27">
        <f t="shared" si="0"/>
        <v>85.62549117668071</v>
      </c>
    </row>
    <row r="41" spans="1:6" s="23" customFormat="1" ht="19.5" customHeight="1">
      <c r="A41" s="30" t="s">
        <v>42</v>
      </c>
      <c r="B41" s="25">
        <v>1001</v>
      </c>
      <c r="C41" s="28">
        <v>128</v>
      </c>
      <c r="D41" s="28">
        <f>303+400</f>
        <v>703</v>
      </c>
      <c r="E41" s="26">
        <f t="shared" si="1"/>
        <v>575</v>
      </c>
      <c r="F41" s="27">
        <f t="shared" si="0"/>
        <v>549.21875</v>
      </c>
    </row>
    <row r="42" spans="1:6" s="23" customFormat="1" ht="19.5" customHeight="1">
      <c r="A42" s="31" t="s">
        <v>43</v>
      </c>
      <c r="B42" s="25">
        <v>1002</v>
      </c>
      <c r="C42" s="32">
        <v>1012</v>
      </c>
      <c r="D42" s="32">
        <v>568</v>
      </c>
      <c r="E42" s="26">
        <f t="shared" si="1"/>
        <v>-444</v>
      </c>
      <c r="F42" s="27">
        <f t="shared" si="0"/>
        <v>56.126482213438734</v>
      </c>
    </row>
    <row r="43" spans="1:6" s="23" customFormat="1" ht="19.5" customHeight="1">
      <c r="A43" s="33" t="s">
        <v>44</v>
      </c>
      <c r="B43" s="25">
        <v>1003</v>
      </c>
      <c r="C43" s="26">
        <f>C38+C41+C42</f>
        <v>34473</v>
      </c>
      <c r="D43" s="26">
        <f>D38+D41+D42</f>
        <v>31968</v>
      </c>
      <c r="E43" s="26">
        <f t="shared" si="1"/>
        <v>-2505</v>
      </c>
      <c r="F43" s="27">
        <f t="shared" si="0"/>
        <v>92.73344356452876</v>
      </c>
    </row>
    <row r="44" spans="1:6" s="23" customFormat="1" ht="19.5" customHeight="1">
      <c r="A44" s="24" t="s">
        <v>45</v>
      </c>
      <c r="B44" s="34">
        <v>1004</v>
      </c>
      <c r="C44" s="28">
        <v>-25409</v>
      </c>
      <c r="D44" s="28">
        <v>-26631</v>
      </c>
      <c r="E44" s="26">
        <f t="shared" si="1"/>
        <v>-1222</v>
      </c>
      <c r="F44" s="27">
        <f t="shared" si="0"/>
        <v>104.80931953244914</v>
      </c>
    </row>
    <row r="45" spans="1:6" s="23" customFormat="1" ht="19.5" customHeight="1">
      <c r="A45" s="30" t="s">
        <v>46</v>
      </c>
      <c r="B45" s="34">
        <v>1005</v>
      </c>
      <c r="C45" s="28">
        <f>C46+C47+C48</f>
        <v>-5714</v>
      </c>
      <c r="D45" s="28">
        <f>D46+D47+D48</f>
        <v>-5162</v>
      </c>
      <c r="E45" s="26">
        <f>D46-C45</f>
        <v>2544</v>
      </c>
      <c r="F45" s="27">
        <f>D46/C45*100</f>
        <v>55.477773888694436</v>
      </c>
    </row>
    <row r="46" spans="1:8" s="23" customFormat="1" ht="19.5" customHeight="1">
      <c r="A46" s="24" t="s">
        <v>47</v>
      </c>
      <c r="B46" s="34">
        <v>1006</v>
      </c>
      <c r="C46" s="28">
        <v>-2898</v>
      </c>
      <c r="D46" s="28">
        <v>-3170</v>
      </c>
      <c r="E46" s="26">
        <f>D47-C46</f>
        <v>1337</v>
      </c>
      <c r="F46" s="27">
        <f>D47/C46*100</f>
        <v>53.864734299516904</v>
      </c>
      <c r="H46" s="178"/>
    </row>
    <row r="47" spans="1:6" s="23" customFormat="1" ht="19.5" customHeight="1">
      <c r="A47" s="24" t="s">
        <v>48</v>
      </c>
      <c r="B47" s="34">
        <v>1007</v>
      </c>
      <c r="C47" s="28">
        <v>-1585</v>
      </c>
      <c r="D47" s="28">
        <v>-1561</v>
      </c>
      <c r="E47" s="26">
        <f>D48-C47</f>
        <v>1154</v>
      </c>
      <c r="F47" s="27">
        <f>D48/C47*100</f>
        <v>27.19242902208202</v>
      </c>
    </row>
    <row r="48" spans="1:6" s="23" customFormat="1" ht="19.5" customHeight="1">
      <c r="A48" s="24" t="s">
        <v>49</v>
      </c>
      <c r="B48" s="34">
        <v>1008</v>
      </c>
      <c r="C48" s="28">
        <v>-1231</v>
      </c>
      <c r="D48" s="28">
        <f>-360-71</f>
        <v>-431</v>
      </c>
      <c r="E48" s="26">
        <f aca="true" t="shared" si="2" ref="E48:E54">D48-C48</f>
        <v>800</v>
      </c>
      <c r="F48" s="27">
        <f aca="true" t="shared" si="3" ref="F48:F54">D48/C48*100</f>
        <v>35.01218521527213</v>
      </c>
    </row>
    <row r="49" spans="1:6" s="23" customFormat="1" ht="19.5" customHeight="1">
      <c r="A49" s="30" t="s">
        <v>50</v>
      </c>
      <c r="B49" s="34">
        <v>1009</v>
      </c>
      <c r="C49" s="28">
        <v>-1013</v>
      </c>
      <c r="D49" s="28">
        <v>-1211</v>
      </c>
      <c r="E49" s="26">
        <f t="shared" si="2"/>
        <v>-198</v>
      </c>
      <c r="F49" s="27">
        <f t="shared" si="3"/>
        <v>119.54590325765054</v>
      </c>
    </row>
    <row r="50" spans="1:6" s="23" customFormat="1" ht="19.5" customHeight="1">
      <c r="A50" s="35" t="s">
        <v>51</v>
      </c>
      <c r="B50" s="36">
        <v>1010</v>
      </c>
      <c r="C50" s="26">
        <f>C44+C45+C49</f>
        <v>-32136</v>
      </c>
      <c r="D50" s="26">
        <f>D44+D45+D49</f>
        <v>-33004</v>
      </c>
      <c r="E50" s="26">
        <f t="shared" si="2"/>
        <v>-868</v>
      </c>
      <c r="F50" s="27">
        <f t="shared" si="3"/>
        <v>102.70102066218571</v>
      </c>
    </row>
    <row r="51" spans="1:6" s="23" customFormat="1" ht="19.5" customHeight="1">
      <c r="A51" s="37" t="s">
        <v>342</v>
      </c>
      <c r="B51" s="36">
        <v>1011</v>
      </c>
      <c r="C51" s="26">
        <f>C43+C50</f>
        <v>2337</v>
      </c>
      <c r="D51" s="26">
        <f>D43+D50</f>
        <v>-1036</v>
      </c>
      <c r="E51" s="26">
        <f t="shared" si="2"/>
        <v>-3373</v>
      </c>
      <c r="F51" s="27">
        <f t="shared" si="3"/>
        <v>-44.33033804022251</v>
      </c>
    </row>
    <row r="52" spans="1:6" s="23" customFormat="1" ht="19.5" customHeight="1">
      <c r="A52" s="1" t="s">
        <v>52</v>
      </c>
      <c r="B52" s="36">
        <v>1012</v>
      </c>
      <c r="C52" s="28">
        <v>-421</v>
      </c>
      <c r="D52" s="28"/>
      <c r="E52" s="26">
        <f t="shared" si="2"/>
        <v>421</v>
      </c>
      <c r="F52" s="27">
        <f t="shared" si="3"/>
        <v>0</v>
      </c>
    </row>
    <row r="53" spans="1:6" s="23" customFormat="1" ht="19.5" customHeight="1">
      <c r="A53" s="38" t="s">
        <v>343</v>
      </c>
      <c r="B53" s="39">
        <v>1013</v>
      </c>
      <c r="C53" s="28">
        <f>C51+C52</f>
        <v>1916</v>
      </c>
      <c r="D53" s="28">
        <f>D50+D43</f>
        <v>-1036</v>
      </c>
      <c r="E53" s="26">
        <f t="shared" si="2"/>
        <v>-2952</v>
      </c>
      <c r="F53" s="27">
        <f t="shared" si="3"/>
        <v>-54.07098121085595</v>
      </c>
    </row>
    <row r="54" spans="1:8" s="23" customFormat="1" ht="19.5" customHeight="1">
      <c r="A54" s="40" t="s">
        <v>356</v>
      </c>
      <c r="B54" s="34">
        <v>1014</v>
      </c>
      <c r="C54" s="28">
        <f>C53+C61</f>
        <v>3182</v>
      </c>
      <c r="D54" s="28">
        <f>D53+D61</f>
        <v>-133</v>
      </c>
      <c r="E54" s="26">
        <f t="shared" si="2"/>
        <v>-3315</v>
      </c>
      <c r="F54" s="27">
        <f t="shared" si="3"/>
        <v>-4.179761156505343</v>
      </c>
      <c r="G54" s="178"/>
      <c r="H54" s="178"/>
    </row>
    <row r="55" spans="1:6" s="23" customFormat="1" ht="19.5" customHeight="1">
      <c r="A55" s="204" t="s">
        <v>53</v>
      </c>
      <c r="B55" s="204"/>
      <c r="C55" s="204"/>
      <c r="D55" s="204"/>
      <c r="E55" s="204"/>
      <c r="F55" s="204"/>
    </row>
    <row r="56" spans="1:6" s="23" customFormat="1" ht="19.5" customHeight="1">
      <c r="A56" s="41" t="s">
        <v>54</v>
      </c>
      <c r="B56" s="42">
        <v>1015</v>
      </c>
      <c r="C56" s="29">
        <f>C57+C58</f>
        <v>10779</v>
      </c>
      <c r="D56" s="29">
        <f>D57+D58</f>
        <v>13530</v>
      </c>
      <c r="E56" s="26">
        <f aca="true" t="shared" si="4" ref="E56:E63">D56-C56</f>
        <v>2751</v>
      </c>
      <c r="F56" s="27">
        <f aca="true" t="shared" si="5" ref="F56:F63">D56/C56*100</f>
        <v>125.52184803785138</v>
      </c>
    </row>
    <row r="57" spans="1:6" s="23" customFormat="1" ht="19.5" customHeight="1">
      <c r="A57" s="41" t="s">
        <v>55</v>
      </c>
      <c r="B57" s="42">
        <v>1016</v>
      </c>
      <c r="C57" s="68">
        <v>1741</v>
      </c>
      <c r="D57" s="68">
        <v>961</v>
      </c>
      <c r="E57" s="28">
        <f t="shared" si="4"/>
        <v>-780</v>
      </c>
      <c r="F57" s="32">
        <f t="shared" si="5"/>
        <v>55.198161975875934</v>
      </c>
    </row>
    <row r="58" spans="1:6" s="23" customFormat="1" ht="18">
      <c r="A58" s="41" t="s">
        <v>56</v>
      </c>
      <c r="B58" s="42">
        <v>1017</v>
      </c>
      <c r="C58" s="68">
        <v>9038</v>
      </c>
      <c r="D58" s="68">
        <v>12569</v>
      </c>
      <c r="E58" s="28">
        <f t="shared" si="4"/>
        <v>3531</v>
      </c>
      <c r="F58" s="32">
        <f t="shared" si="5"/>
        <v>139.0683779597256</v>
      </c>
    </row>
    <row r="59" spans="1:6" s="23" customFormat="1" ht="19.5" customHeight="1">
      <c r="A59" s="41" t="s">
        <v>57</v>
      </c>
      <c r="B59" s="42">
        <v>1018</v>
      </c>
      <c r="C59" s="28">
        <v>14649</v>
      </c>
      <c r="D59" s="28">
        <v>13569</v>
      </c>
      <c r="E59" s="28">
        <f t="shared" si="4"/>
        <v>-1080</v>
      </c>
      <c r="F59" s="32">
        <f t="shared" si="5"/>
        <v>92.62748310464877</v>
      </c>
    </row>
    <row r="60" spans="1:6" s="23" customFormat="1" ht="18">
      <c r="A60" s="41" t="s">
        <v>58</v>
      </c>
      <c r="B60" s="42">
        <v>1019</v>
      </c>
      <c r="C60" s="28">
        <v>3222</v>
      </c>
      <c r="D60" s="28">
        <v>2893</v>
      </c>
      <c r="E60" s="28">
        <f t="shared" si="4"/>
        <v>-329</v>
      </c>
      <c r="F60" s="32">
        <f t="shared" si="5"/>
        <v>89.78895096213532</v>
      </c>
    </row>
    <row r="61" spans="1:6" s="23" customFormat="1" ht="19.5" customHeight="1">
      <c r="A61" s="41" t="s">
        <v>59</v>
      </c>
      <c r="B61" s="42">
        <v>1020</v>
      </c>
      <c r="C61" s="28">
        <v>1266</v>
      </c>
      <c r="D61" s="28">
        <v>903</v>
      </c>
      <c r="E61" s="28">
        <f t="shared" si="4"/>
        <v>-363</v>
      </c>
      <c r="F61" s="32">
        <f t="shared" si="5"/>
        <v>71.32701421800948</v>
      </c>
    </row>
    <row r="62" spans="1:6" s="23" customFormat="1" ht="19.5" customHeight="1">
      <c r="A62" s="41" t="s">
        <v>60</v>
      </c>
      <c r="B62" s="43">
        <v>1021</v>
      </c>
      <c r="C62" s="28">
        <v>2220</v>
      </c>
      <c r="D62" s="28">
        <f>2088+21</f>
        <v>2109</v>
      </c>
      <c r="E62" s="28">
        <f t="shared" si="4"/>
        <v>-111</v>
      </c>
      <c r="F62" s="32">
        <f t="shared" si="5"/>
        <v>95</v>
      </c>
    </row>
    <row r="63" spans="1:6" s="23" customFormat="1" ht="19.5" customHeight="1">
      <c r="A63" s="44" t="s">
        <v>61</v>
      </c>
      <c r="B63" s="43">
        <v>1022</v>
      </c>
      <c r="C63" s="26">
        <f>C56+C59+C60+C61+C62</f>
        <v>32136</v>
      </c>
      <c r="D63" s="26">
        <f>D56+D59+D60+D61+D62</f>
        <v>33004</v>
      </c>
      <c r="E63" s="26">
        <f t="shared" si="4"/>
        <v>868</v>
      </c>
      <c r="F63" s="27">
        <f t="shared" si="5"/>
        <v>102.70102066218571</v>
      </c>
    </row>
    <row r="64" spans="1:6" s="23" customFormat="1" ht="19.5" customHeight="1">
      <c r="A64" s="197" t="s">
        <v>62</v>
      </c>
      <c r="B64" s="197"/>
      <c r="C64" s="197"/>
      <c r="D64" s="197"/>
      <c r="E64" s="197"/>
      <c r="F64" s="197"/>
    </row>
    <row r="65" spans="1:6" s="23" customFormat="1" ht="37.5" customHeight="1">
      <c r="A65" s="45" t="s">
        <v>63</v>
      </c>
      <c r="B65" s="34">
        <v>2000</v>
      </c>
      <c r="C65" s="32"/>
      <c r="D65" s="28"/>
      <c r="E65" s="28">
        <f aca="true" t="shared" si="6" ref="E65:E75">D65-C65</f>
        <v>0</v>
      </c>
      <c r="F65" s="46" t="s">
        <v>154</v>
      </c>
    </row>
    <row r="66" spans="1:6" s="23" customFormat="1" ht="37.5" customHeight="1">
      <c r="A66" s="45" t="s">
        <v>64</v>
      </c>
      <c r="B66" s="34">
        <v>2001</v>
      </c>
      <c r="C66" s="182">
        <v>6665</v>
      </c>
      <c r="D66" s="182">
        <v>450</v>
      </c>
      <c r="E66" s="175">
        <f t="shared" si="6"/>
        <v>-6215</v>
      </c>
      <c r="F66" s="176">
        <f aca="true" t="shared" si="7" ref="F66:F75">D66/C66*100</f>
        <v>6.751687921980495</v>
      </c>
    </row>
    <row r="67" spans="1:6" s="23" customFormat="1" ht="39.75" customHeight="1">
      <c r="A67" s="47" t="s">
        <v>65</v>
      </c>
      <c r="B67" s="48">
        <v>2002</v>
      </c>
      <c r="C67" s="182"/>
      <c r="D67" s="182"/>
      <c r="E67" s="175">
        <f t="shared" si="6"/>
        <v>0</v>
      </c>
      <c r="F67" s="176" t="s">
        <v>154</v>
      </c>
    </row>
    <row r="68" spans="1:6" s="23" customFormat="1" ht="37.5" customHeight="1">
      <c r="A68" s="47" t="s">
        <v>66</v>
      </c>
      <c r="B68" s="48">
        <v>2003</v>
      </c>
      <c r="C68" s="182"/>
      <c r="D68" s="182"/>
      <c r="E68" s="175">
        <f t="shared" si="6"/>
        <v>0</v>
      </c>
      <c r="F68" s="176" t="s">
        <v>154</v>
      </c>
    </row>
    <row r="69" spans="1:6" s="23" customFormat="1" ht="39.75" customHeight="1">
      <c r="A69" s="47" t="s">
        <v>67</v>
      </c>
      <c r="B69" s="48">
        <v>2004</v>
      </c>
      <c r="C69" s="182">
        <v>2637</v>
      </c>
      <c r="D69" s="182">
        <v>2361</v>
      </c>
      <c r="E69" s="175">
        <f t="shared" si="6"/>
        <v>-276</v>
      </c>
      <c r="F69" s="176">
        <f t="shared" si="7"/>
        <v>89.53356086461889</v>
      </c>
    </row>
    <row r="70" spans="1:6" s="23" customFormat="1" ht="18">
      <c r="A70" s="47" t="s">
        <v>68</v>
      </c>
      <c r="B70" s="48">
        <v>2005</v>
      </c>
      <c r="C70" s="182">
        <v>3222</v>
      </c>
      <c r="D70" s="182">
        <v>2895</v>
      </c>
      <c r="E70" s="175">
        <f t="shared" si="6"/>
        <v>-327</v>
      </c>
      <c r="F70" s="176">
        <f t="shared" si="7"/>
        <v>89.85102420856612</v>
      </c>
    </row>
    <row r="71" spans="1:6" s="23" customFormat="1" ht="18">
      <c r="A71" s="47" t="s">
        <v>69</v>
      </c>
      <c r="B71" s="48">
        <v>2006</v>
      </c>
      <c r="C71" s="182">
        <v>220</v>
      </c>
      <c r="D71" s="182">
        <v>199</v>
      </c>
      <c r="E71" s="175">
        <f t="shared" si="6"/>
        <v>-21</v>
      </c>
      <c r="F71" s="176">
        <f t="shared" si="7"/>
        <v>90.45454545454545</v>
      </c>
    </row>
    <row r="72" spans="1:6" s="23" customFormat="1" ht="18">
      <c r="A72" s="47" t="s">
        <v>70</v>
      </c>
      <c r="B72" s="48">
        <v>2007</v>
      </c>
      <c r="C72" s="182"/>
      <c r="D72" s="182"/>
      <c r="E72" s="175">
        <f t="shared" si="6"/>
        <v>0</v>
      </c>
      <c r="F72" s="176" t="s">
        <v>154</v>
      </c>
    </row>
    <row r="73" spans="1:6" s="23" customFormat="1" ht="18">
      <c r="A73" s="47" t="s">
        <v>71</v>
      </c>
      <c r="B73" s="48">
        <v>2008</v>
      </c>
      <c r="C73" s="182">
        <v>56</v>
      </c>
      <c r="D73" s="182">
        <v>71</v>
      </c>
      <c r="E73" s="175">
        <f t="shared" si="6"/>
        <v>15</v>
      </c>
      <c r="F73" s="176">
        <f t="shared" si="7"/>
        <v>126.78571428571428</v>
      </c>
    </row>
    <row r="74" spans="1:6" s="23" customFormat="1" ht="18">
      <c r="A74" s="47" t="s">
        <v>72</v>
      </c>
      <c r="B74" s="48">
        <v>2009</v>
      </c>
      <c r="C74" s="182">
        <v>515</v>
      </c>
      <c r="D74" s="182">
        <v>1332</v>
      </c>
      <c r="E74" s="175">
        <f t="shared" si="6"/>
        <v>817</v>
      </c>
      <c r="F74" s="176">
        <f t="shared" si="7"/>
        <v>258.6407766990291</v>
      </c>
    </row>
    <row r="75" spans="1:6" s="23" customFormat="1" ht="18">
      <c r="A75" s="49" t="s">
        <v>73</v>
      </c>
      <c r="B75" s="50">
        <v>2010</v>
      </c>
      <c r="C75" s="182">
        <f>SUM(C65:C74)</f>
        <v>13315</v>
      </c>
      <c r="D75" s="182">
        <f>SUM(D65:D74)</f>
        <v>7308</v>
      </c>
      <c r="E75" s="175">
        <f t="shared" si="6"/>
        <v>-6007</v>
      </c>
      <c r="F75" s="176">
        <f t="shared" si="7"/>
        <v>54.88546751783703</v>
      </c>
    </row>
    <row r="76" spans="1:6" s="23" customFormat="1" ht="19.5" customHeight="1">
      <c r="A76" s="201" t="s">
        <v>74</v>
      </c>
      <c r="B76" s="201"/>
      <c r="C76" s="201"/>
      <c r="D76" s="201"/>
      <c r="E76" s="201"/>
      <c r="F76" s="201"/>
    </row>
    <row r="77" spans="1:6" s="23" customFormat="1" ht="19.5" customHeight="1">
      <c r="A77" s="41" t="s">
        <v>75</v>
      </c>
      <c r="B77" s="51">
        <v>3000</v>
      </c>
      <c r="C77" s="26"/>
      <c r="D77" s="26"/>
      <c r="E77" s="29">
        <f aca="true" t="shared" si="8" ref="E77:E88">D77-C77</f>
        <v>0</v>
      </c>
      <c r="F77" s="27" t="s">
        <v>154</v>
      </c>
    </row>
    <row r="78" spans="1:6" s="23" customFormat="1" ht="19.5" customHeight="1">
      <c r="A78" s="41" t="s">
        <v>76</v>
      </c>
      <c r="B78" s="51">
        <v>3001</v>
      </c>
      <c r="C78" s="28">
        <v>1629</v>
      </c>
      <c r="D78" s="28">
        <f>1580</f>
        <v>1580</v>
      </c>
      <c r="E78" s="29">
        <f t="shared" si="8"/>
        <v>-49</v>
      </c>
      <c r="F78" s="27">
        <f>D78/C78*100</f>
        <v>96.99201964395334</v>
      </c>
    </row>
    <row r="79" spans="1:6" s="23" customFormat="1" ht="19.5" customHeight="1">
      <c r="A79" s="41" t="s">
        <v>77</v>
      </c>
      <c r="B79" s="51">
        <v>3002</v>
      </c>
      <c r="C79" s="32"/>
      <c r="D79" s="27"/>
      <c r="E79" s="29">
        <f t="shared" si="8"/>
        <v>0</v>
      </c>
      <c r="F79" s="27" t="s">
        <v>154</v>
      </c>
    </row>
    <row r="80" spans="1:6" s="23" customFormat="1" ht="19.5" customHeight="1">
      <c r="A80" s="41" t="s">
        <v>78</v>
      </c>
      <c r="B80" s="51">
        <v>3003</v>
      </c>
      <c r="C80" s="32"/>
      <c r="D80" s="26"/>
      <c r="E80" s="29">
        <f t="shared" si="8"/>
        <v>0</v>
      </c>
      <c r="F80" s="27" t="s">
        <v>154</v>
      </c>
    </row>
    <row r="81" spans="1:6" s="23" customFormat="1" ht="36">
      <c r="A81" s="41" t="s">
        <v>79</v>
      </c>
      <c r="B81" s="51">
        <v>3004</v>
      </c>
      <c r="C81" s="32"/>
      <c r="D81" s="27"/>
      <c r="E81" s="29">
        <f t="shared" si="8"/>
        <v>0</v>
      </c>
      <c r="F81" s="27" t="s">
        <v>154</v>
      </c>
    </row>
    <row r="82" spans="1:6" s="23" customFormat="1" ht="18">
      <c r="A82" s="41" t="s">
        <v>80</v>
      </c>
      <c r="B82" s="52">
        <v>3005</v>
      </c>
      <c r="C82" s="28">
        <v>284</v>
      </c>
      <c r="D82" s="32">
        <v>29</v>
      </c>
      <c r="E82" s="29">
        <f t="shared" si="8"/>
        <v>-255</v>
      </c>
      <c r="F82" s="27">
        <f>D82/C82*100</f>
        <v>10.211267605633804</v>
      </c>
    </row>
    <row r="83" spans="1:6" s="23" customFormat="1" ht="18">
      <c r="A83" s="44" t="s">
        <v>81</v>
      </c>
      <c r="B83" s="53">
        <v>3006</v>
      </c>
      <c r="C83" s="32">
        <f>C78+C82</f>
        <v>1913</v>
      </c>
      <c r="D83" s="32">
        <f>D78+D82</f>
        <v>1609</v>
      </c>
      <c r="E83" s="29">
        <f t="shared" si="8"/>
        <v>-304</v>
      </c>
      <c r="F83" s="27">
        <f>D83/C83*100</f>
        <v>84.10872974385781</v>
      </c>
    </row>
    <row r="84" spans="1:6" s="23" customFormat="1" ht="19.5" customHeight="1">
      <c r="A84" s="54" t="s">
        <v>82</v>
      </c>
      <c r="B84" s="55">
        <v>3007</v>
      </c>
      <c r="C84" s="56"/>
      <c r="D84" s="57">
        <f>D86+D87</f>
        <v>1609</v>
      </c>
      <c r="E84" s="29">
        <f t="shared" si="8"/>
        <v>1609</v>
      </c>
      <c r="F84" s="27">
        <v>0</v>
      </c>
    </row>
    <row r="85" spans="1:6" s="23" customFormat="1" ht="19.5" customHeight="1">
      <c r="A85" s="47" t="s">
        <v>83</v>
      </c>
      <c r="B85" s="58">
        <v>3008</v>
      </c>
      <c r="C85" s="59"/>
      <c r="D85" s="59"/>
      <c r="E85" s="29">
        <f t="shared" si="8"/>
        <v>0</v>
      </c>
      <c r="F85" s="27">
        <v>0</v>
      </c>
    </row>
    <row r="86" spans="1:6" s="23" customFormat="1" ht="19.5" customHeight="1">
      <c r="A86" s="47" t="s">
        <v>84</v>
      </c>
      <c r="B86" s="58">
        <v>3009</v>
      </c>
      <c r="C86" s="59"/>
      <c r="D86" s="28">
        <v>1580</v>
      </c>
      <c r="E86" s="29">
        <f t="shared" si="8"/>
        <v>1580</v>
      </c>
      <c r="F86" s="27">
        <v>0</v>
      </c>
    </row>
    <row r="87" spans="1:6" s="23" customFormat="1" ht="19.5" customHeight="1">
      <c r="A87" s="47" t="s">
        <v>85</v>
      </c>
      <c r="B87" s="58">
        <v>3010</v>
      </c>
      <c r="C87" s="32"/>
      <c r="D87" s="59">
        <v>29</v>
      </c>
      <c r="E87" s="29">
        <f t="shared" si="8"/>
        <v>29</v>
      </c>
      <c r="F87" s="27" t="s">
        <v>154</v>
      </c>
    </row>
    <row r="88" spans="1:6" s="23" customFormat="1" ht="19.5" customHeight="1">
      <c r="A88" s="60" t="s">
        <v>86</v>
      </c>
      <c r="B88" s="61">
        <v>3011</v>
      </c>
      <c r="C88" s="62"/>
      <c r="D88" s="62"/>
      <c r="E88" s="29">
        <f t="shared" si="8"/>
        <v>0</v>
      </c>
      <c r="F88" s="27" t="s">
        <v>154</v>
      </c>
    </row>
    <row r="89" spans="1:6" s="23" customFormat="1" ht="19.5" customHeight="1">
      <c r="A89" s="205" t="s">
        <v>358</v>
      </c>
      <c r="B89" s="205"/>
      <c r="C89" s="205"/>
      <c r="D89" s="205"/>
      <c r="E89" s="205"/>
      <c r="F89" s="205"/>
    </row>
    <row r="90" spans="1:6" s="23" customFormat="1" ht="19.5" customHeight="1">
      <c r="A90" s="41" t="s">
        <v>87</v>
      </c>
      <c r="B90" s="52">
        <v>4000</v>
      </c>
      <c r="C90" s="63"/>
      <c r="D90" s="63"/>
      <c r="E90" s="63">
        <f aca="true" t="shared" si="9" ref="E90:E95">D90-C90</f>
        <v>0</v>
      </c>
      <c r="F90" s="64" t="s">
        <v>154</v>
      </c>
    </row>
    <row r="91" spans="1:6" s="23" customFormat="1" ht="19.5" customHeight="1">
      <c r="A91" s="41" t="s">
        <v>88</v>
      </c>
      <c r="B91" s="52">
        <v>4001</v>
      </c>
      <c r="C91" s="63"/>
      <c r="D91" s="63"/>
      <c r="E91" s="63">
        <f t="shared" si="9"/>
        <v>0</v>
      </c>
      <c r="F91" s="64" t="s">
        <v>154</v>
      </c>
    </row>
    <row r="92" spans="1:6" s="23" customFormat="1" ht="19.5" customHeight="1">
      <c r="A92" s="41" t="s">
        <v>89</v>
      </c>
      <c r="B92" s="52">
        <v>4002</v>
      </c>
      <c r="C92" s="63"/>
      <c r="D92" s="63"/>
      <c r="E92" s="63">
        <f t="shared" si="9"/>
        <v>0</v>
      </c>
      <c r="F92" s="64" t="s">
        <v>154</v>
      </c>
    </row>
    <row r="93" spans="1:6" s="23" customFormat="1" ht="39" customHeight="1">
      <c r="A93" s="41" t="s">
        <v>357</v>
      </c>
      <c r="B93" s="52">
        <v>4003</v>
      </c>
      <c r="C93" s="63"/>
      <c r="D93" s="63"/>
      <c r="E93" s="63">
        <f t="shared" si="9"/>
        <v>0</v>
      </c>
      <c r="F93" s="64" t="s">
        <v>154</v>
      </c>
    </row>
    <row r="94" spans="1:6" s="23" customFormat="1" ht="19.5" customHeight="1">
      <c r="A94" s="41" t="s">
        <v>88</v>
      </c>
      <c r="B94" s="52">
        <v>4004</v>
      </c>
      <c r="C94" s="63"/>
      <c r="D94" s="63"/>
      <c r="E94" s="63">
        <f t="shared" si="9"/>
        <v>0</v>
      </c>
      <c r="F94" s="64" t="s">
        <v>154</v>
      </c>
    </row>
    <row r="95" spans="1:6" s="23" customFormat="1" ht="19.5" customHeight="1">
      <c r="A95" s="41" t="s">
        <v>89</v>
      </c>
      <c r="B95" s="52">
        <v>4005</v>
      </c>
      <c r="C95" s="63"/>
      <c r="D95" s="63"/>
      <c r="E95" s="63">
        <f t="shared" si="9"/>
        <v>0</v>
      </c>
      <c r="F95" s="64" t="s">
        <v>154</v>
      </c>
    </row>
    <row r="96" spans="1:6" s="23" customFormat="1" ht="19.5" customHeight="1">
      <c r="A96" s="206" t="s">
        <v>90</v>
      </c>
      <c r="B96" s="206"/>
      <c r="C96" s="206"/>
      <c r="D96" s="206"/>
      <c r="E96" s="206"/>
      <c r="F96" s="206"/>
    </row>
    <row r="97" spans="1:6" s="23" customFormat="1" ht="18">
      <c r="A97" s="65" t="s">
        <v>91</v>
      </c>
      <c r="B97" s="66">
        <v>5040</v>
      </c>
      <c r="C97" s="177">
        <f>C53/C38*100</f>
        <v>5.748057480574806</v>
      </c>
      <c r="D97" s="177">
        <f>D53/D38*100</f>
        <v>-3.3749226308759814</v>
      </c>
      <c r="E97" s="68">
        <f>D97-C97</f>
        <v>-9.122980111450786</v>
      </c>
      <c r="F97" s="46">
        <f>D97/C97*100</f>
        <v>-58.71414199112165</v>
      </c>
    </row>
    <row r="98" spans="1:6" s="23" customFormat="1" ht="19.5" customHeight="1">
      <c r="A98" s="197" t="s">
        <v>92</v>
      </c>
      <c r="B98" s="197"/>
      <c r="C98" s="197"/>
      <c r="D98" s="197"/>
      <c r="E98" s="197"/>
      <c r="F98" s="197"/>
    </row>
    <row r="99" spans="1:6" s="23" customFormat="1" ht="19.5" customHeight="1">
      <c r="A99" s="65" t="s">
        <v>93</v>
      </c>
      <c r="B99" s="66">
        <v>6000</v>
      </c>
      <c r="C99" s="67">
        <v>14389</v>
      </c>
      <c r="D99" s="180">
        <v>17085</v>
      </c>
      <c r="E99" s="69">
        <f aca="true" t="shared" si="10" ref="E99:E111">D99-C99</f>
        <v>2696</v>
      </c>
      <c r="F99" s="46">
        <f aca="true" t="shared" si="11" ref="F99:F111">D99/C99*100</f>
        <v>118.73653485301273</v>
      </c>
    </row>
    <row r="100" spans="1:6" s="23" customFormat="1" ht="19.5" customHeight="1">
      <c r="A100" s="65" t="s">
        <v>94</v>
      </c>
      <c r="B100" s="66">
        <v>6001</v>
      </c>
      <c r="C100" s="67">
        <f>C101-C102</f>
        <v>11313</v>
      </c>
      <c r="D100" s="180">
        <f>D101-D102</f>
        <v>10150</v>
      </c>
      <c r="E100" s="69">
        <f t="shared" si="10"/>
        <v>-1163</v>
      </c>
      <c r="F100" s="46">
        <f t="shared" si="11"/>
        <v>89.71979139043577</v>
      </c>
    </row>
    <row r="101" spans="1:8" s="23" customFormat="1" ht="19.5" customHeight="1">
      <c r="A101" s="65" t="s">
        <v>95</v>
      </c>
      <c r="B101" s="66">
        <v>6002</v>
      </c>
      <c r="C101" s="67">
        <v>35840</v>
      </c>
      <c r="D101" s="180">
        <v>36170</v>
      </c>
      <c r="E101" s="69">
        <f t="shared" si="10"/>
        <v>330</v>
      </c>
      <c r="F101" s="46">
        <f t="shared" si="11"/>
        <v>100.92075892857142</v>
      </c>
      <c r="H101" s="170"/>
    </row>
    <row r="102" spans="1:6" s="23" customFormat="1" ht="19.5" customHeight="1">
      <c r="A102" s="65" t="s">
        <v>96</v>
      </c>
      <c r="B102" s="66">
        <v>6003</v>
      </c>
      <c r="C102" s="67">
        <v>24527</v>
      </c>
      <c r="D102" s="180">
        <v>26020</v>
      </c>
      <c r="E102" s="69">
        <f t="shared" si="10"/>
        <v>1493</v>
      </c>
      <c r="F102" s="46">
        <f t="shared" si="11"/>
        <v>106.08716924205976</v>
      </c>
    </row>
    <row r="103" spans="1:6" s="23" customFormat="1" ht="19.5" customHeight="1">
      <c r="A103" s="70" t="s">
        <v>97</v>
      </c>
      <c r="B103" s="9">
        <v>6010</v>
      </c>
      <c r="C103" s="67">
        <v>17853</v>
      </c>
      <c r="D103" s="180">
        <v>12618</v>
      </c>
      <c r="E103" s="69">
        <f t="shared" si="10"/>
        <v>-5235</v>
      </c>
      <c r="F103" s="46">
        <f t="shared" si="11"/>
        <v>70.67719710972946</v>
      </c>
    </row>
    <row r="104" spans="1:6" s="23" customFormat="1" ht="18">
      <c r="A104" s="70" t="s">
        <v>98</v>
      </c>
      <c r="B104" s="9">
        <v>6011</v>
      </c>
      <c r="C104" s="67">
        <v>13413</v>
      </c>
      <c r="D104" s="180">
        <v>487</v>
      </c>
      <c r="E104" s="69">
        <f t="shared" si="10"/>
        <v>-12926</v>
      </c>
      <c r="F104" s="46">
        <f t="shared" si="11"/>
        <v>3.630805934541117</v>
      </c>
    </row>
    <row r="105" spans="1:8" s="23" customFormat="1" ht="19.5" customHeight="1">
      <c r="A105" s="54" t="s">
        <v>99</v>
      </c>
      <c r="B105" s="39">
        <v>6020</v>
      </c>
      <c r="C105" s="71">
        <v>32242</v>
      </c>
      <c r="D105" s="181">
        <f>D99+D103</f>
        <v>29703</v>
      </c>
      <c r="E105" s="69">
        <f t="shared" si="10"/>
        <v>-2539</v>
      </c>
      <c r="F105" s="46">
        <f t="shared" si="11"/>
        <v>92.12517833881273</v>
      </c>
      <c r="H105" s="170"/>
    </row>
    <row r="106" spans="1:6" s="23" customFormat="1" ht="19.5" customHeight="1">
      <c r="A106" s="70" t="s">
        <v>100</v>
      </c>
      <c r="B106" s="9">
        <v>6030</v>
      </c>
      <c r="C106" s="67">
        <v>2671</v>
      </c>
      <c r="D106" s="180">
        <v>0</v>
      </c>
      <c r="E106" s="69">
        <f t="shared" si="10"/>
        <v>-2671</v>
      </c>
      <c r="F106" s="46">
        <f t="shared" si="11"/>
        <v>0</v>
      </c>
    </row>
    <row r="107" spans="1:6" s="23" customFormat="1" ht="19.5" customHeight="1">
      <c r="A107" s="70" t="s">
        <v>101</v>
      </c>
      <c r="B107" s="9">
        <v>6040</v>
      </c>
      <c r="C107" s="67">
        <v>14571</v>
      </c>
      <c r="D107" s="180">
        <v>12857</v>
      </c>
      <c r="E107" s="69">
        <f t="shared" si="10"/>
        <v>-1714</v>
      </c>
      <c r="F107" s="46">
        <f t="shared" si="11"/>
        <v>88.23690892869398</v>
      </c>
    </row>
    <row r="108" spans="1:6" s="23" customFormat="1" ht="19.5" customHeight="1">
      <c r="A108" s="54" t="s">
        <v>102</v>
      </c>
      <c r="B108" s="39">
        <v>6050</v>
      </c>
      <c r="C108" s="71">
        <f>C106+C107</f>
        <v>17242</v>
      </c>
      <c r="D108" s="181">
        <f>D107</f>
        <v>12857</v>
      </c>
      <c r="E108" s="69">
        <f t="shared" si="10"/>
        <v>-4385</v>
      </c>
      <c r="F108" s="46" t="s">
        <v>154</v>
      </c>
    </row>
    <row r="109" spans="1:6" s="23" customFormat="1" ht="19.5" customHeight="1">
      <c r="A109" s="70" t="s">
        <v>103</v>
      </c>
      <c r="B109" s="9">
        <v>6060</v>
      </c>
      <c r="C109" s="67"/>
      <c r="D109" s="180"/>
      <c r="E109" s="69">
        <f t="shared" si="10"/>
        <v>0</v>
      </c>
      <c r="F109" s="46" t="s">
        <v>154</v>
      </c>
    </row>
    <row r="110" spans="1:6" s="23" customFormat="1" ht="18">
      <c r="A110" s="70" t="s">
        <v>104</v>
      </c>
      <c r="B110" s="9">
        <v>6070</v>
      </c>
      <c r="C110" s="67"/>
      <c r="D110" s="180"/>
      <c r="E110" s="69">
        <f t="shared" si="10"/>
        <v>0</v>
      </c>
      <c r="F110" s="46" t="s">
        <v>154</v>
      </c>
    </row>
    <row r="111" spans="1:7" s="23" customFormat="1" ht="19.5" customHeight="1">
      <c r="A111" s="54" t="s">
        <v>105</v>
      </c>
      <c r="B111" s="39">
        <v>6080</v>
      </c>
      <c r="C111" s="71">
        <v>15000</v>
      </c>
      <c r="D111" s="181">
        <v>16846</v>
      </c>
      <c r="E111" s="69">
        <f t="shared" si="10"/>
        <v>1846</v>
      </c>
      <c r="F111" s="46">
        <f t="shared" si="11"/>
        <v>112.30666666666667</v>
      </c>
      <c r="G111" s="170"/>
    </row>
    <row r="112" spans="1:6" s="23" customFormat="1" ht="19.5" customHeight="1">
      <c r="A112" s="201" t="s">
        <v>106</v>
      </c>
      <c r="B112" s="201"/>
      <c r="C112" s="201"/>
      <c r="D112" s="201"/>
      <c r="E112" s="201"/>
      <c r="F112" s="201"/>
    </row>
    <row r="113" spans="1:6" s="23" customFormat="1" ht="19.5" customHeight="1">
      <c r="A113" s="72" t="s">
        <v>107</v>
      </c>
      <c r="B113" s="73" t="s">
        <v>108</v>
      </c>
      <c r="C113" s="74"/>
      <c r="D113" s="74"/>
      <c r="E113" s="74">
        <f aca="true" t="shared" si="12" ref="E113:E120">D113-C113</f>
        <v>0</v>
      </c>
      <c r="F113" s="75" t="s">
        <v>154</v>
      </c>
    </row>
    <row r="114" spans="1:6" s="23" customFormat="1" ht="19.5" customHeight="1">
      <c r="A114" s="70" t="s">
        <v>109</v>
      </c>
      <c r="B114" s="76" t="s">
        <v>110</v>
      </c>
      <c r="C114" s="77"/>
      <c r="D114" s="77"/>
      <c r="E114" s="74">
        <f t="shared" si="12"/>
        <v>0</v>
      </c>
      <c r="F114" s="75" t="s">
        <v>154</v>
      </c>
    </row>
    <row r="115" spans="1:6" s="23" customFormat="1" ht="19.5" customHeight="1">
      <c r="A115" s="70" t="s">
        <v>111</v>
      </c>
      <c r="B115" s="76" t="s">
        <v>112</v>
      </c>
      <c r="C115" s="77"/>
      <c r="D115" s="77"/>
      <c r="E115" s="74">
        <f t="shared" si="12"/>
        <v>0</v>
      </c>
      <c r="F115" s="75" t="s">
        <v>154</v>
      </c>
    </row>
    <row r="116" spans="1:6" s="23" customFormat="1" ht="19.5" customHeight="1">
      <c r="A116" s="70" t="s">
        <v>113</v>
      </c>
      <c r="B116" s="76" t="s">
        <v>114</v>
      </c>
      <c r="C116" s="77"/>
      <c r="D116" s="77"/>
      <c r="E116" s="74">
        <f t="shared" si="12"/>
        <v>0</v>
      </c>
      <c r="F116" s="75" t="s">
        <v>154</v>
      </c>
    </row>
    <row r="117" spans="1:6" s="23" customFormat="1" ht="19.5" customHeight="1">
      <c r="A117" s="54" t="s">
        <v>115</v>
      </c>
      <c r="B117" s="78" t="s">
        <v>116</v>
      </c>
      <c r="C117" s="79"/>
      <c r="D117" s="79"/>
      <c r="E117" s="74">
        <f t="shared" si="12"/>
        <v>0</v>
      </c>
      <c r="F117" s="75" t="s">
        <v>154</v>
      </c>
    </row>
    <row r="118" spans="1:6" s="23" customFormat="1" ht="19.5" customHeight="1">
      <c r="A118" s="70" t="s">
        <v>109</v>
      </c>
      <c r="B118" s="76" t="s">
        <v>117</v>
      </c>
      <c r="C118" s="77"/>
      <c r="D118" s="77"/>
      <c r="E118" s="74">
        <f t="shared" si="12"/>
        <v>0</v>
      </c>
      <c r="F118" s="75" t="s">
        <v>154</v>
      </c>
    </row>
    <row r="119" spans="1:6" s="23" customFormat="1" ht="19.5" customHeight="1">
      <c r="A119" s="80" t="s">
        <v>111</v>
      </c>
      <c r="B119" s="81" t="s">
        <v>118</v>
      </c>
      <c r="C119" s="82"/>
      <c r="D119" s="82"/>
      <c r="E119" s="74">
        <f t="shared" si="12"/>
        <v>0</v>
      </c>
      <c r="F119" s="75" t="s">
        <v>154</v>
      </c>
    </row>
    <row r="120" spans="1:6" s="23" customFormat="1" ht="19.5" customHeight="1">
      <c r="A120" s="83" t="s">
        <v>113</v>
      </c>
      <c r="B120" s="84" t="s">
        <v>119</v>
      </c>
      <c r="C120" s="82"/>
      <c r="D120" s="82"/>
      <c r="E120" s="74">
        <f t="shared" si="12"/>
        <v>0</v>
      </c>
      <c r="F120" s="75" t="s">
        <v>154</v>
      </c>
    </row>
    <row r="121" spans="1:6" s="23" customFormat="1" ht="19.5" customHeight="1">
      <c r="A121" s="202" t="s">
        <v>120</v>
      </c>
      <c r="B121" s="202"/>
      <c r="C121" s="202"/>
      <c r="D121" s="202"/>
      <c r="E121" s="202"/>
      <c r="F121" s="202"/>
    </row>
    <row r="122" spans="1:6" s="23" customFormat="1" ht="60.75" customHeight="1">
      <c r="A122" s="85" t="s">
        <v>121</v>
      </c>
      <c r="B122" s="86" t="s">
        <v>122</v>
      </c>
      <c r="C122" s="79">
        <f>C123+C124</f>
        <v>117</v>
      </c>
      <c r="D122" s="79">
        <f>D123+D124</f>
        <v>110</v>
      </c>
      <c r="E122" s="87">
        <f aca="true" t="shared" si="13" ref="E122:E128">D122-C122</f>
        <v>-7</v>
      </c>
      <c r="F122" s="88">
        <f aca="true" t="shared" si="14" ref="F122:F128">D122/C122*100</f>
        <v>94.01709401709401</v>
      </c>
    </row>
    <row r="123" spans="1:6" s="23" customFormat="1" ht="18">
      <c r="A123" s="41" t="s">
        <v>123</v>
      </c>
      <c r="B123" s="81" t="s">
        <v>124</v>
      </c>
      <c r="C123" s="69">
        <v>12</v>
      </c>
      <c r="D123" s="69">
        <v>12</v>
      </c>
      <c r="E123" s="112">
        <f t="shared" si="13"/>
        <v>0</v>
      </c>
      <c r="F123" s="173">
        <f t="shared" si="14"/>
        <v>100</v>
      </c>
    </row>
    <row r="124" spans="1:6" s="23" customFormat="1" ht="18">
      <c r="A124" s="41" t="s">
        <v>125</v>
      </c>
      <c r="B124" s="81" t="s">
        <v>126</v>
      </c>
      <c r="C124" s="69">
        <v>105</v>
      </c>
      <c r="D124" s="69">
        <v>98</v>
      </c>
      <c r="E124" s="112">
        <f t="shared" si="13"/>
        <v>-7</v>
      </c>
      <c r="F124" s="173">
        <f t="shared" si="14"/>
        <v>93.33333333333333</v>
      </c>
    </row>
    <row r="125" spans="1:6" s="23" customFormat="1" ht="19.5" customHeight="1">
      <c r="A125" s="89" t="s">
        <v>57</v>
      </c>
      <c r="B125" s="86" t="s">
        <v>127</v>
      </c>
      <c r="C125" s="29">
        <f>C59</f>
        <v>14649</v>
      </c>
      <c r="D125" s="29">
        <f>D59</f>
        <v>13569</v>
      </c>
      <c r="E125" s="87">
        <f t="shared" si="13"/>
        <v>-1080</v>
      </c>
      <c r="F125" s="88">
        <f t="shared" si="14"/>
        <v>92.62748310464877</v>
      </c>
    </row>
    <row r="126" spans="1:6" s="23" customFormat="1" ht="40.5" customHeight="1">
      <c r="A126" s="89" t="s">
        <v>128</v>
      </c>
      <c r="B126" s="86" t="s">
        <v>129</v>
      </c>
      <c r="C126" s="29">
        <v>13912</v>
      </c>
      <c r="D126" s="174">
        <v>13700</v>
      </c>
      <c r="E126" s="87">
        <f t="shared" si="13"/>
        <v>-212</v>
      </c>
      <c r="F126" s="88">
        <f t="shared" si="14"/>
        <v>98.47613571017826</v>
      </c>
    </row>
    <row r="127" spans="1:6" s="23" customFormat="1" ht="19.5" customHeight="1">
      <c r="A127" s="41" t="s">
        <v>123</v>
      </c>
      <c r="B127" s="81" t="s">
        <v>130</v>
      </c>
      <c r="C127" s="68">
        <v>19750</v>
      </c>
      <c r="D127" s="68">
        <v>22426</v>
      </c>
      <c r="E127" s="112">
        <f t="shared" si="13"/>
        <v>2676</v>
      </c>
      <c r="F127" s="173">
        <f t="shared" si="14"/>
        <v>113.5493670886076</v>
      </c>
    </row>
    <row r="128" spans="1:6" s="23" customFormat="1" ht="19.5" customHeight="1">
      <c r="A128" s="41" t="s">
        <v>125</v>
      </c>
      <c r="B128" s="81" t="s">
        <v>131</v>
      </c>
      <c r="C128" s="68">
        <v>13244.444444444445</v>
      </c>
      <c r="D128" s="68">
        <v>12900</v>
      </c>
      <c r="E128" s="112">
        <f t="shared" si="13"/>
        <v>-344.44444444444525</v>
      </c>
      <c r="F128" s="173">
        <f t="shared" si="14"/>
        <v>97.3993288590604</v>
      </c>
    </row>
    <row r="129" spans="1:6" s="23" customFormat="1" ht="19.5" customHeight="1">
      <c r="A129" s="90"/>
      <c r="B129" s="91"/>
      <c r="C129" s="92"/>
      <c r="D129" s="92"/>
      <c r="E129" s="92"/>
      <c r="F129" s="93"/>
    </row>
    <row r="130" spans="1:6" s="23" customFormat="1" ht="19.5" customHeight="1">
      <c r="A130" s="90"/>
      <c r="B130" s="91"/>
      <c r="C130" s="92"/>
      <c r="D130" s="92"/>
      <c r="E130" s="92"/>
      <c r="F130" s="93"/>
    </row>
    <row r="131" ht="18">
      <c r="A131" s="94"/>
    </row>
    <row r="132" spans="1:6" ht="18.75" customHeight="1">
      <c r="A132" s="172" t="s">
        <v>349</v>
      </c>
      <c r="C132" s="179"/>
      <c r="D132" s="203" t="s">
        <v>361</v>
      </c>
      <c r="E132" s="203"/>
      <c r="F132" s="203"/>
    </row>
    <row r="133" spans="1:7" s="98" customFormat="1" ht="19.5" customHeight="1">
      <c r="A133" s="97" t="s">
        <v>132</v>
      </c>
      <c r="B133" s="1"/>
      <c r="C133" s="185" t="s">
        <v>133</v>
      </c>
      <c r="D133" s="186"/>
      <c r="E133" s="186"/>
      <c r="F133" s="186"/>
      <c r="G133" s="3"/>
    </row>
    <row r="134" ht="18">
      <c r="A134" s="94"/>
    </row>
    <row r="135" ht="18">
      <c r="A135" s="94"/>
    </row>
    <row r="136" ht="18">
      <c r="A136" s="94"/>
    </row>
    <row r="137" ht="18">
      <c r="A137" s="94"/>
    </row>
    <row r="138" spans="1:6" ht="18">
      <c r="A138" s="94"/>
      <c r="B138" s="1"/>
      <c r="C138" s="1"/>
      <c r="D138" s="1"/>
      <c r="E138" s="1"/>
      <c r="F138" s="1"/>
    </row>
    <row r="139" spans="1:6" ht="18">
      <c r="A139" s="94"/>
      <c r="B139" s="1"/>
      <c r="C139" s="1"/>
      <c r="D139" s="1"/>
      <c r="E139" s="1"/>
      <c r="F139" s="1"/>
    </row>
    <row r="140" spans="1:6" ht="18">
      <c r="A140" s="94"/>
      <c r="B140" s="1"/>
      <c r="C140" s="1"/>
      <c r="D140" s="1"/>
      <c r="E140" s="1"/>
      <c r="F140" s="1"/>
    </row>
    <row r="141" spans="1:6" ht="18">
      <c r="A141" s="94"/>
      <c r="B141" s="1"/>
      <c r="C141" s="1"/>
      <c r="D141" s="1"/>
      <c r="E141" s="1"/>
      <c r="F141" s="1"/>
    </row>
    <row r="142" spans="1:6" ht="18">
      <c r="A142" s="94"/>
      <c r="B142" s="1"/>
      <c r="C142" s="1"/>
      <c r="D142" s="1"/>
      <c r="E142" s="1"/>
      <c r="F142" s="1"/>
    </row>
    <row r="143" spans="1:6" ht="18">
      <c r="A143" s="94"/>
      <c r="B143" s="1"/>
      <c r="C143" s="1"/>
      <c r="D143" s="1"/>
      <c r="E143" s="1"/>
      <c r="F143" s="1"/>
    </row>
    <row r="144" spans="1:6" ht="18">
      <c r="A144" s="94"/>
      <c r="B144" s="1"/>
      <c r="C144" s="1"/>
      <c r="D144" s="1"/>
      <c r="E144" s="1"/>
      <c r="F144" s="1"/>
    </row>
    <row r="145" spans="1:6" ht="18">
      <c r="A145" s="94"/>
      <c r="B145" s="1"/>
      <c r="C145" s="1"/>
      <c r="D145" s="1"/>
      <c r="E145" s="1"/>
      <c r="F145" s="1"/>
    </row>
    <row r="146" spans="1:6" ht="18">
      <c r="A146" s="94"/>
      <c r="B146" s="1"/>
      <c r="C146" s="1"/>
      <c r="D146" s="1"/>
      <c r="E146" s="1"/>
      <c r="F146" s="1"/>
    </row>
    <row r="147" spans="1:6" ht="18">
      <c r="A147" s="94"/>
      <c r="B147" s="1"/>
      <c r="C147" s="1"/>
      <c r="D147" s="1"/>
      <c r="E147" s="1"/>
      <c r="F147" s="1"/>
    </row>
    <row r="148" spans="1:6" ht="18">
      <c r="A148" s="94"/>
      <c r="B148" s="1"/>
      <c r="C148" s="1"/>
      <c r="D148" s="1"/>
      <c r="E148" s="1"/>
      <c r="F148" s="1"/>
    </row>
    <row r="149" spans="1:6" ht="18">
      <c r="A149" s="94"/>
      <c r="B149" s="1"/>
      <c r="C149" s="1"/>
      <c r="D149" s="1"/>
      <c r="E149" s="1"/>
      <c r="F149" s="1"/>
    </row>
    <row r="150" spans="1:6" ht="18">
      <c r="A150" s="94"/>
      <c r="B150" s="1"/>
      <c r="C150" s="1"/>
      <c r="D150" s="1"/>
      <c r="E150" s="1"/>
      <c r="F150" s="1"/>
    </row>
    <row r="151" spans="1:6" ht="18">
      <c r="A151" s="94"/>
      <c r="B151" s="1"/>
      <c r="C151" s="1"/>
      <c r="D151" s="1"/>
      <c r="E151" s="1"/>
      <c r="F151" s="1"/>
    </row>
    <row r="152" spans="1:6" ht="18">
      <c r="A152" s="94"/>
      <c r="B152" s="1"/>
      <c r="C152" s="1"/>
      <c r="D152" s="1"/>
      <c r="E152" s="1"/>
      <c r="F152" s="1"/>
    </row>
    <row r="153" spans="1:6" ht="18">
      <c r="A153" s="94"/>
      <c r="B153" s="1"/>
      <c r="C153" s="1"/>
      <c r="D153" s="1"/>
      <c r="E153" s="1"/>
      <c r="F153" s="1"/>
    </row>
    <row r="154" spans="1:6" ht="18">
      <c r="A154" s="94"/>
      <c r="B154" s="1"/>
      <c r="C154" s="1"/>
      <c r="D154" s="1"/>
      <c r="E154" s="1"/>
      <c r="F154" s="1"/>
    </row>
    <row r="155" spans="1:6" ht="18">
      <c r="A155" s="94"/>
      <c r="B155" s="1"/>
      <c r="C155" s="1"/>
      <c r="D155" s="1"/>
      <c r="E155" s="1"/>
      <c r="F155" s="1"/>
    </row>
    <row r="156" spans="1:6" ht="18">
      <c r="A156" s="94"/>
      <c r="B156" s="1"/>
      <c r="C156" s="1"/>
      <c r="D156" s="1"/>
      <c r="E156" s="1"/>
      <c r="F156" s="1"/>
    </row>
    <row r="157" spans="1:6" ht="18">
      <c r="A157" s="94"/>
      <c r="B157" s="1"/>
      <c r="C157" s="1"/>
      <c r="D157" s="1"/>
      <c r="E157" s="1"/>
      <c r="F157" s="1"/>
    </row>
    <row r="158" spans="1:6" ht="18">
      <c r="A158" s="94"/>
      <c r="B158" s="1"/>
      <c r="C158" s="1"/>
      <c r="D158" s="1"/>
      <c r="E158" s="1"/>
      <c r="F158" s="1"/>
    </row>
    <row r="159" spans="1:6" ht="18">
      <c r="A159" s="94"/>
      <c r="B159" s="1"/>
      <c r="C159" s="1"/>
      <c r="D159" s="1"/>
      <c r="E159" s="1"/>
      <c r="F159" s="1"/>
    </row>
    <row r="160" spans="1:6" ht="18">
      <c r="A160" s="94"/>
      <c r="B160" s="1"/>
      <c r="C160" s="1"/>
      <c r="D160" s="1"/>
      <c r="E160" s="1"/>
      <c r="F160" s="1"/>
    </row>
    <row r="161" spans="1:6" ht="18">
      <c r="A161" s="94"/>
      <c r="B161" s="1"/>
      <c r="C161" s="1"/>
      <c r="D161" s="1"/>
      <c r="E161" s="1"/>
      <c r="F161" s="1"/>
    </row>
    <row r="162" spans="1:6" ht="18">
      <c r="A162" s="94"/>
      <c r="B162" s="1"/>
      <c r="C162" s="1"/>
      <c r="D162" s="1"/>
      <c r="E162" s="1"/>
      <c r="F162" s="1"/>
    </row>
    <row r="163" spans="1:6" ht="18">
      <c r="A163" s="94"/>
      <c r="B163" s="1"/>
      <c r="C163" s="1"/>
      <c r="D163" s="1"/>
      <c r="E163" s="1"/>
      <c r="F163" s="1"/>
    </row>
    <row r="164" spans="1:6" ht="18">
      <c r="A164" s="94"/>
      <c r="B164" s="1"/>
      <c r="C164" s="1"/>
      <c r="D164" s="1"/>
      <c r="E164" s="1"/>
      <c r="F164" s="1"/>
    </row>
    <row r="165" spans="1:6" ht="18">
      <c r="A165" s="94"/>
      <c r="B165" s="1"/>
      <c r="C165" s="1"/>
      <c r="D165" s="1"/>
      <c r="E165" s="1"/>
      <c r="F165" s="1"/>
    </row>
    <row r="166" spans="1:6" ht="18">
      <c r="A166" s="94"/>
      <c r="B166" s="1"/>
      <c r="C166" s="1"/>
      <c r="D166" s="1"/>
      <c r="E166" s="1"/>
      <c r="F166" s="1"/>
    </row>
    <row r="167" spans="1:6" ht="18">
      <c r="A167" s="94"/>
      <c r="B167" s="1"/>
      <c r="C167" s="1"/>
      <c r="D167" s="1"/>
      <c r="E167" s="1"/>
      <c r="F167" s="1"/>
    </row>
    <row r="168" spans="1:6" ht="18">
      <c r="A168" s="94"/>
      <c r="B168" s="1"/>
      <c r="C168" s="1"/>
      <c r="D168" s="1"/>
      <c r="E168" s="1"/>
      <c r="F168" s="1"/>
    </row>
    <row r="169" spans="1:6" ht="18">
      <c r="A169" s="94"/>
      <c r="B169" s="1"/>
      <c r="C169" s="1"/>
      <c r="D169" s="1"/>
      <c r="E169" s="1"/>
      <c r="F169" s="1"/>
    </row>
    <row r="170" spans="1:6" ht="18">
      <c r="A170" s="94"/>
      <c r="B170" s="1"/>
      <c r="C170" s="1"/>
      <c r="D170" s="1"/>
      <c r="E170" s="1"/>
      <c r="F170" s="1"/>
    </row>
    <row r="171" spans="1:6" ht="18">
      <c r="A171" s="94"/>
      <c r="B171" s="1"/>
      <c r="C171" s="1"/>
      <c r="D171" s="1"/>
      <c r="E171" s="1"/>
      <c r="F171" s="1"/>
    </row>
    <row r="172" spans="1:6" ht="18">
      <c r="A172" s="94"/>
      <c r="B172" s="1"/>
      <c r="C172" s="1"/>
      <c r="D172" s="1"/>
      <c r="E172" s="1"/>
      <c r="F172" s="1"/>
    </row>
    <row r="173" spans="1:6" ht="18">
      <c r="A173" s="94"/>
      <c r="B173" s="1"/>
      <c r="C173" s="1"/>
      <c r="D173" s="1"/>
      <c r="E173" s="1"/>
      <c r="F173" s="1"/>
    </row>
    <row r="174" spans="1:6" ht="18">
      <c r="A174" s="94"/>
      <c r="B174" s="1"/>
      <c r="C174" s="1"/>
      <c r="D174" s="1"/>
      <c r="E174" s="1"/>
      <c r="F174" s="1"/>
    </row>
    <row r="175" spans="1:6" ht="18">
      <c r="A175" s="94"/>
      <c r="B175" s="1"/>
      <c r="C175" s="1"/>
      <c r="D175" s="1"/>
      <c r="E175" s="1"/>
      <c r="F175" s="1"/>
    </row>
    <row r="176" spans="1:6" ht="18">
      <c r="A176" s="94"/>
      <c r="B176" s="1"/>
      <c r="C176" s="1"/>
      <c r="D176" s="1"/>
      <c r="E176" s="1"/>
      <c r="F176" s="1"/>
    </row>
    <row r="177" spans="1:6" ht="18">
      <c r="A177" s="94"/>
      <c r="B177" s="1"/>
      <c r="C177" s="1"/>
      <c r="D177" s="1"/>
      <c r="E177" s="1"/>
      <c r="F177" s="1"/>
    </row>
    <row r="178" spans="1:6" ht="18">
      <c r="A178" s="94"/>
      <c r="B178" s="1"/>
      <c r="C178" s="1"/>
      <c r="D178" s="1"/>
      <c r="E178" s="1"/>
      <c r="F178" s="1"/>
    </row>
    <row r="179" spans="1:6" ht="18">
      <c r="A179" s="94"/>
      <c r="B179" s="1"/>
      <c r="C179" s="1"/>
      <c r="D179" s="1"/>
      <c r="E179" s="1"/>
      <c r="F179" s="1"/>
    </row>
    <row r="180" spans="1:6" ht="18">
      <c r="A180" s="94"/>
      <c r="B180" s="1"/>
      <c r="C180" s="1"/>
      <c r="D180" s="1"/>
      <c r="E180" s="1"/>
      <c r="F180" s="1"/>
    </row>
    <row r="181" spans="1:6" ht="18">
      <c r="A181" s="94"/>
      <c r="B181" s="1"/>
      <c r="C181" s="1"/>
      <c r="D181" s="1"/>
      <c r="E181" s="1"/>
      <c r="F181" s="1"/>
    </row>
    <row r="182" spans="1:6" ht="18">
      <c r="A182" s="94"/>
      <c r="B182" s="1"/>
      <c r="C182" s="1"/>
      <c r="D182" s="1"/>
      <c r="E182" s="1"/>
      <c r="F182" s="1"/>
    </row>
    <row r="183" spans="1:6" ht="18">
      <c r="A183" s="94"/>
      <c r="B183" s="1"/>
      <c r="C183" s="1"/>
      <c r="D183" s="1"/>
      <c r="E183" s="1"/>
      <c r="F183" s="1"/>
    </row>
    <row r="184" spans="1:6" ht="18">
      <c r="A184" s="94"/>
      <c r="B184" s="1"/>
      <c r="C184" s="1"/>
      <c r="D184" s="1"/>
      <c r="E184" s="1"/>
      <c r="F184" s="1"/>
    </row>
    <row r="185" spans="1:6" ht="18">
      <c r="A185" s="94"/>
      <c r="B185" s="1"/>
      <c r="C185" s="1"/>
      <c r="D185" s="1"/>
      <c r="E185" s="1"/>
      <c r="F185" s="1"/>
    </row>
    <row r="186" spans="1:6" ht="18">
      <c r="A186" s="94"/>
      <c r="B186" s="1"/>
      <c r="C186" s="1"/>
      <c r="D186" s="1"/>
      <c r="E186" s="1"/>
      <c r="F186" s="1"/>
    </row>
    <row r="187" spans="1:6" ht="18">
      <c r="A187" s="94"/>
      <c r="B187" s="1"/>
      <c r="C187" s="1"/>
      <c r="D187" s="1"/>
      <c r="E187" s="1"/>
      <c r="F187" s="1"/>
    </row>
    <row r="188" spans="1:6" ht="18">
      <c r="A188" s="94"/>
      <c r="B188" s="1"/>
      <c r="C188" s="1"/>
      <c r="D188" s="1"/>
      <c r="E188" s="1"/>
      <c r="F188" s="1"/>
    </row>
    <row r="189" spans="1:6" ht="18">
      <c r="A189" s="94"/>
      <c r="B189" s="1"/>
      <c r="C189" s="1"/>
      <c r="D189" s="1"/>
      <c r="E189" s="1"/>
      <c r="F189" s="1"/>
    </row>
    <row r="190" spans="1:6" ht="18">
      <c r="A190" s="94"/>
      <c r="B190" s="1"/>
      <c r="C190" s="1"/>
      <c r="D190" s="1"/>
      <c r="E190" s="1"/>
      <c r="F190" s="1"/>
    </row>
    <row r="191" spans="1:6" ht="18">
      <c r="A191" s="94"/>
      <c r="B191" s="1"/>
      <c r="C191" s="1"/>
      <c r="D191" s="1"/>
      <c r="E191" s="1"/>
      <c r="F191" s="1"/>
    </row>
    <row r="192" spans="1:6" ht="18">
      <c r="A192" s="94"/>
      <c r="B192" s="1"/>
      <c r="C192" s="1"/>
      <c r="D192" s="1"/>
      <c r="E192" s="1"/>
      <c r="F192" s="1"/>
    </row>
    <row r="193" spans="1:6" ht="18">
      <c r="A193" s="94"/>
      <c r="B193" s="1"/>
      <c r="C193" s="1"/>
      <c r="D193" s="1"/>
      <c r="E193" s="1"/>
      <c r="F193" s="1"/>
    </row>
    <row r="194" spans="1:6" ht="18">
      <c r="A194" s="94"/>
      <c r="B194" s="1"/>
      <c r="C194" s="1"/>
      <c r="D194" s="1"/>
      <c r="E194" s="1"/>
      <c r="F194" s="1"/>
    </row>
    <row r="195" spans="1:6" ht="18">
      <c r="A195" s="94"/>
      <c r="B195" s="1"/>
      <c r="C195" s="1"/>
      <c r="D195" s="1"/>
      <c r="E195" s="1"/>
      <c r="F195" s="1"/>
    </row>
    <row r="196" spans="1:6" ht="18">
      <c r="A196" s="94"/>
      <c r="B196" s="1"/>
      <c r="C196" s="1"/>
      <c r="D196" s="1"/>
      <c r="E196" s="1"/>
      <c r="F196" s="1"/>
    </row>
    <row r="197" spans="1:6" ht="18">
      <c r="A197" s="94"/>
      <c r="B197" s="1"/>
      <c r="C197" s="1"/>
      <c r="D197" s="1"/>
      <c r="E197" s="1"/>
      <c r="F197" s="1"/>
    </row>
    <row r="198" spans="1:6" ht="18">
      <c r="A198" s="94"/>
      <c r="B198" s="1"/>
      <c r="C198" s="1"/>
      <c r="D198" s="1"/>
      <c r="E198" s="1"/>
      <c r="F198" s="1"/>
    </row>
    <row r="199" spans="1:6" ht="18">
      <c r="A199" s="94"/>
      <c r="B199" s="1"/>
      <c r="C199" s="1"/>
      <c r="D199" s="1"/>
      <c r="E199" s="1"/>
      <c r="F199" s="1"/>
    </row>
    <row r="200" spans="1:6" ht="18">
      <c r="A200" s="94"/>
      <c r="B200" s="1"/>
      <c r="C200" s="1"/>
      <c r="D200" s="1"/>
      <c r="E200" s="1"/>
      <c r="F200" s="1"/>
    </row>
    <row r="201" spans="1:6" ht="18">
      <c r="A201" s="94"/>
      <c r="B201" s="1"/>
      <c r="C201" s="1"/>
      <c r="D201" s="1"/>
      <c r="E201" s="1"/>
      <c r="F201" s="1"/>
    </row>
    <row r="202" spans="1:6" ht="18">
      <c r="A202" s="94"/>
      <c r="B202" s="1"/>
      <c r="C202" s="1"/>
      <c r="D202" s="1"/>
      <c r="E202" s="1"/>
      <c r="F202" s="1"/>
    </row>
    <row r="203" spans="1:6" ht="18">
      <c r="A203" s="94"/>
      <c r="B203" s="1"/>
      <c r="C203" s="1"/>
      <c r="D203" s="1"/>
      <c r="E203" s="1"/>
      <c r="F203" s="1"/>
    </row>
    <row r="204" spans="1:6" ht="18">
      <c r="A204" s="94"/>
      <c r="B204" s="1"/>
      <c r="C204" s="1"/>
      <c r="D204" s="1"/>
      <c r="E204" s="1"/>
      <c r="F204" s="1"/>
    </row>
    <row r="205" spans="1:6" ht="18">
      <c r="A205" s="94"/>
      <c r="B205" s="1"/>
      <c r="C205" s="1"/>
      <c r="D205" s="1"/>
      <c r="E205" s="1"/>
      <c r="F205" s="1"/>
    </row>
    <row r="206" spans="1:6" ht="18">
      <c r="A206" s="94"/>
      <c r="B206" s="1"/>
      <c r="C206" s="1"/>
      <c r="D206" s="1"/>
      <c r="E206" s="1"/>
      <c r="F206" s="1"/>
    </row>
    <row r="207" spans="1:6" ht="18">
      <c r="A207" s="94"/>
      <c r="B207" s="1"/>
      <c r="C207" s="1"/>
      <c r="D207" s="1"/>
      <c r="E207" s="1"/>
      <c r="F207" s="1"/>
    </row>
    <row r="208" spans="1:6" ht="18">
      <c r="A208" s="94"/>
      <c r="B208" s="1"/>
      <c r="C208" s="1"/>
      <c r="D208" s="1"/>
      <c r="E208" s="1"/>
      <c r="F208" s="1"/>
    </row>
    <row r="209" spans="1:6" ht="18">
      <c r="A209" s="94"/>
      <c r="B209" s="1"/>
      <c r="C209" s="1"/>
      <c r="D209" s="1"/>
      <c r="E209" s="1"/>
      <c r="F209" s="1"/>
    </row>
    <row r="210" spans="1:6" ht="18">
      <c r="A210" s="94"/>
      <c r="B210" s="1"/>
      <c r="C210" s="1"/>
      <c r="D210" s="1"/>
      <c r="E210" s="1"/>
      <c r="F210" s="1"/>
    </row>
    <row r="211" spans="1:6" ht="18">
      <c r="A211" s="94"/>
      <c r="B211" s="1"/>
      <c r="C211" s="1"/>
      <c r="D211" s="1"/>
      <c r="E211" s="1"/>
      <c r="F211" s="1"/>
    </row>
    <row r="212" spans="1:6" ht="18">
      <c r="A212" s="94"/>
      <c r="B212" s="1"/>
      <c r="C212" s="1"/>
      <c r="D212" s="1"/>
      <c r="E212" s="1"/>
      <c r="F212" s="1"/>
    </row>
    <row r="213" spans="1:6" ht="18">
      <c r="A213" s="94"/>
      <c r="B213" s="1"/>
      <c r="C213" s="1"/>
      <c r="D213" s="1"/>
      <c r="E213" s="1"/>
      <c r="F213" s="1"/>
    </row>
    <row r="214" spans="1:6" ht="18">
      <c r="A214" s="94"/>
      <c r="B214" s="1"/>
      <c r="C214" s="1"/>
      <c r="D214" s="1"/>
      <c r="E214" s="1"/>
      <c r="F214" s="1"/>
    </row>
    <row r="215" spans="1:6" ht="18">
      <c r="A215" s="94"/>
      <c r="B215" s="1"/>
      <c r="C215" s="1"/>
      <c r="D215" s="1"/>
      <c r="E215" s="1"/>
      <c r="F215" s="1"/>
    </row>
    <row r="216" spans="1:6" ht="18">
      <c r="A216" s="94"/>
      <c r="B216" s="1"/>
      <c r="C216" s="1"/>
      <c r="D216" s="1"/>
      <c r="E216" s="1"/>
      <c r="F216" s="1"/>
    </row>
    <row r="217" spans="1:6" ht="18">
      <c r="A217" s="94"/>
      <c r="B217" s="1"/>
      <c r="C217" s="1"/>
      <c r="D217" s="1"/>
      <c r="E217" s="1"/>
      <c r="F217" s="1"/>
    </row>
    <row r="218" spans="1:6" ht="18">
      <c r="A218" s="94"/>
      <c r="B218" s="1"/>
      <c r="C218" s="1"/>
      <c r="D218" s="1"/>
      <c r="E218" s="1"/>
      <c r="F218" s="1"/>
    </row>
    <row r="219" spans="1:6" ht="18">
      <c r="A219" s="94"/>
      <c r="B219" s="1"/>
      <c r="C219" s="1"/>
      <c r="D219" s="1"/>
      <c r="E219" s="1"/>
      <c r="F219" s="1"/>
    </row>
    <row r="220" spans="1:6" ht="18">
      <c r="A220" s="94"/>
      <c r="B220" s="1"/>
      <c r="C220" s="1"/>
      <c r="D220" s="1"/>
      <c r="E220" s="1"/>
      <c r="F220" s="1"/>
    </row>
    <row r="221" spans="1:6" ht="18">
      <c r="A221" s="94"/>
      <c r="B221" s="1"/>
      <c r="C221" s="1"/>
      <c r="D221" s="1"/>
      <c r="E221" s="1"/>
      <c r="F221" s="1"/>
    </row>
    <row r="222" spans="1:6" ht="18">
      <c r="A222" s="94"/>
      <c r="B222" s="1"/>
      <c r="C222" s="1"/>
      <c r="D222" s="1"/>
      <c r="E222" s="1"/>
      <c r="F222" s="1"/>
    </row>
    <row r="223" spans="1:6" ht="18">
      <c r="A223" s="94"/>
      <c r="B223" s="1"/>
      <c r="C223" s="1"/>
      <c r="D223" s="1"/>
      <c r="E223" s="1"/>
      <c r="F223" s="1"/>
    </row>
    <row r="224" spans="1:6" ht="18">
      <c r="A224" s="94"/>
      <c r="B224" s="1"/>
      <c r="C224" s="1"/>
      <c r="D224" s="1"/>
      <c r="E224" s="1"/>
      <c r="F224" s="1"/>
    </row>
    <row r="225" spans="1:6" ht="18">
      <c r="A225" s="94"/>
      <c r="B225" s="1"/>
      <c r="C225" s="1"/>
      <c r="D225" s="1"/>
      <c r="E225" s="1"/>
      <c r="F225" s="1"/>
    </row>
    <row r="226" spans="1:6" ht="18">
      <c r="A226" s="94"/>
      <c r="B226" s="1"/>
      <c r="C226" s="1"/>
      <c r="D226" s="1"/>
      <c r="E226" s="1"/>
      <c r="F226" s="1"/>
    </row>
    <row r="227" spans="1:6" ht="18">
      <c r="A227" s="94"/>
      <c r="B227" s="1"/>
      <c r="C227" s="1"/>
      <c r="D227" s="1"/>
      <c r="E227" s="1"/>
      <c r="F227" s="1"/>
    </row>
    <row r="228" spans="1:6" ht="18">
      <c r="A228" s="94"/>
      <c r="B228" s="1"/>
      <c r="C228" s="1"/>
      <c r="D228" s="1"/>
      <c r="E228" s="1"/>
      <c r="F228" s="1"/>
    </row>
    <row r="229" spans="1:6" ht="18">
      <c r="A229" s="94"/>
      <c r="B229" s="1"/>
      <c r="C229" s="1"/>
      <c r="D229" s="1"/>
      <c r="E229" s="1"/>
      <c r="F229" s="1"/>
    </row>
    <row r="230" spans="1:6" ht="18">
      <c r="A230" s="94"/>
      <c r="B230" s="1"/>
      <c r="C230" s="1"/>
      <c r="D230" s="1"/>
      <c r="E230" s="1"/>
      <c r="F230" s="1"/>
    </row>
    <row r="231" spans="1:6" ht="18">
      <c r="A231" s="94"/>
      <c r="B231" s="1"/>
      <c r="C231" s="1"/>
      <c r="D231" s="1"/>
      <c r="E231" s="1"/>
      <c r="F231" s="1"/>
    </row>
    <row r="232" spans="1:6" ht="18">
      <c r="A232" s="94"/>
      <c r="B232" s="1"/>
      <c r="C232" s="1"/>
      <c r="D232" s="1"/>
      <c r="E232" s="1"/>
      <c r="F232" s="1"/>
    </row>
    <row r="233" spans="1:6" ht="18">
      <c r="A233" s="94"/>
      <c r="B233" s="1"/>
      <c r="C233" s="1"/>
      <c r="D233" s="1"/>
      <c r="E233" s="1"/>
      <c r="F233" s="1"/>
    </row>
    <row r="234" spans="1:6" ht="18">
      <c r="A234" s="94"/>
      <c r="B234" s="1"/>
      <c r="C234" s="1"/>
      <c r="D234" s="1"/>
      <c r="E234" s="1"/>
      <c r="F234" s="1"/>
    </row>
    <row r="235" spans="1:6" ht="18">
      <c r="A235" s="94"/>
      <c r="B235" s="1"/>
      <c r="C235" s="1"/>
      <c r="D235" s="1"/>
      <c r="E235" s="1"/>
      <c r="F235" s="1"/>
    </row>
    <row r="236" spans="1:6" ht="18">
      <c r="A236" s="94"/>
      <c r="B236" s="1"/>
      <c r="C236" s="1"/>
      <c r="D236" s="1"/>
      <c r="E236" s="1"/>
      <c r="F236" s="1"/>
    </row>
    <row r="237" spans="1:6" ht="18">
      <c r="A237" s="94"/>
      <c r="B237" s="1"/>
      <c r="C237" s="1"/>
      <c r="D237" s="1"/>
      <c r="E237" s="1"/>
      <c r="F237" s="1"/>
    </row>
    <row r="238" spans="1:6" ht="18">
      <c r="A238" s="94"/>
      <c r="B238" s="1"/>
      <c r="C238" s="1"/>
      <c r="D238" s="1"/>
      <c r="E238" s="1"/>
      <c r="F238" s="1"/>
    </row>
    <row r="239" spans="1:6" ht="18">
      <c r="A239" s="94"/>
      <c r="B239" s="1"/>
      <c r="C239" s="1"/>
      <c r="D239" s="1"/>
      <c r="E239" s="1"/>
      <c r="F239" s="1"/>
    </row>
    <row r="240" spans="1:6" ht="18">
      <c r="A240" s="94"/>
      <c r="B240" s="1"/>
      <c r="C240" s="1"/>
      <c r="D240" s="1"/>
      <c r="E240" s="1"/>
      <c r="F240" s="1"/>
    </row>
    <row r="241" spans="1:6" ht="18">
      <c r="A241" s="94"/>
      <c r="B241" s="1"/>
      <c r="C241" s="1"/>
      <c r="D241" s="1"/>
      <c r="E241" s="1"/>
      <c r="F241" s="1"/>
    </row>
    <row r="242" spans="1:6" ht="18">
      <c r="A242" s="94"/>
      <c r="B242" s="1"/>
      <c r="C242" s="1"/>
      <c r="D242" s="1"/>
      <c r="E242" s="1"/>
      <c r="F242" s="1"/>
    </row>
    <row r="243" spans="1:6" ht="18">
      <c r="A243" s="94"/>
      <c r="B243" s="1"/>
      <c r="C243" s="1"/>
      <c r="D243" s="1"/>
      <c r="E243" s="1"/>
      <c r="F243" s="1"/>
    </row>
    <row r="244" spans="1:6" ht="18">
      <c r="A244" s="94"/>
      <c r="B244" s="1"/>
      <c r="C244" s="1"/>
      <c r="D244" s="1"/>
      <c r="E244" s="1"/>
      <c r="F244" s="1"/>
    </row>
    <row r="245" spans="1:6" ht="18">
      <c r="A245" s="94"/>
      <c r="B245" s="1"/>
      <c r="C245" s="1"/>
      <c r="D245" s="1"/>
      <c r="E245" s="1"/>
      <c r="F245" s="1"/>
    </row>
    <row r="246" spans="1:6" ht="18">
      <c r="A246" s="94"/>
      <c r="B246" s="1"/>
      <c r="C246" s="1"/>
      <c r="D246" s="1"/>
      <c r="E246" s="1"/>
      <c r="F246" s="1"/>
    </row>
    <row r="247" spans="1:6" ht="18">
      <c r="A247" s="94"/>
      <c r="B247" s="1"/>
      <c r="C247" s="1"/>
      <c r="D247" s="1"/>
      <c r="E247" s="1"/>
      <c r="F247" s="1"/>
    </row>
    <row r="248" spans="1:6" ht="18">
      <c r="A248" s="94"/>
      <c r="B248" s="1"/>
      <c r="C248" s="1"/>
      <c r="D248" s="1"/>
      <c r="E248" s="1"/>
      <c r="F248" s="1"/>
    </row>
    <row r="249" spans="1:6" ht="18">
      <c r="A249" s="94"/>
      <c r="B249" s="1"/>
      <c r="C249" s="1"/>
      <c r="D249" s="1"/>
      <c r="E249" s="1"/>
      <c r="F249" s="1"/>
    </row>
    <row r="250" spans="1:6" ht="18">
      <c r="A250" s="94"/>
      <c r="B250" s="1"/>
      <c r="C250" s="1"/>
      <c r="D250" s="1"/>
      <c r="E250" s="1"/>
      <c r="F250" s="1"/>
    </row>
    <row r="251" spans="1:6" ht="18">
      <c r="A251" s="94"/>
      <c r="B251" s="1"/>
      <c r="C251" s="1"/>
      <c r="D251" s="1"/>
      <c r="E251" s="1"/>
      <c r="F251" s="1"/>
    </row>
    <row r="252" spans="1:6" ht="18">
      <c r="A252" s="94"/>
      <c r="B252" s="1"/>
      <c r="C252" s="1"/>
      <c r="D252" s="1"/>
      <c r="E252" s="1"/>
      <c r="F252" s="1"/>
    </row>
    <row r="253" spans="1:6" ht="18">
      <c r="A253" s="94"/>
      <c r="B253" s="1"/>
      <c r="C253" s="1"/>
      <c r="D253" s="1"/>
      <c r="E253" s="1"/>
      <c r="F253" s="1"/>
    </row>
    <row r="254" spans="1:6" ht="18">
      <c r="A254" s="94"/>
      <c r="B254" s="1"/>
      <c r="C254" s="1"/>
      <c r="D254" s="1"/>
      <c r="E254" s="1"/>
      <c r="F254" s="1"/>
    </row>
    <row r="255" spans="1:6" ht="18">
      <c r="A255" s="94"/>
      <c r="B255" s="1"/>
      <c r="C255" s="1"/>
      <c r="D255" s="1"/>
      <c r="E255" s="1"/>
      <c r="F255" s="1"/>
    </row>
    <row r="256" spans="1:6" ht="18">
      <c r="A256" s="94"/>
      <c r="B256" s="1"/>
      <c r="C256" s="1"/>
      <c r="D256" s="1"/>
      <c r="E256" s="1"/>
      <c r="F256" s="1"/>
    </row>
    <row r="257" spans="1:6" ht="18">
      <c r="A257" s="94"/>
      <c r="B257" s="1"/>
      <c r="C257" s="1"/>
      <c r="D257" s="1"/>
      <c r="E257" s="1"/>
      <c r="F257" s="1"/>
    </row>
    <row r="258" spans="1:6" ht="18">
      <c r="A258" s="94"/>
      <c r="B258" s="1"/>
      <c r="C258" s="1"/>
      <c r="D258" s="1"/>
      <c r="E258" s="1"/>
      <c r="F258" s="1"/>
    </row>
    <row r="259" spans="1:6" ht="18">
      <c r="A259" s="94"/>
      <c r="B259" s="1"/>
      <c r="C259" s="1"/>
      <c r="D259" s="1"/>
      <c r="E259" s="1"/>
      <c r="F259" s="1"/>
    </row>
    <row r="260" spans="1:6" ht="18">
      <c r="A260" s="94"/>
      <c r="B260" s="1"/>
      <c r="C260" s="1"/>
      <c r="D260" s="1"/>
      <c r="E260" s="1"/>
      <c r="F260" s="1"/>
    </row>
    <row r="261" spans="1:6" ht="18">
      <c r="A261" s="94"/>
      <c r="B261" s="1"/>
      <c r="C261" s="1"/>
      <c r="D261" s="1"/>
      <c r="E261" s="1"/>
      <c r="F261" s="1"/>
    </row>
    <row r="262" spans="1:6" ht="18">
      <c r="A262" s="94"/>
      <c r="B262" s="1"/>
      <c r="C262" s="1"/>
      <c r="D262" s="1"/>
      <c r="E262" s="1"/>
      <c r="F262" s="1"/>
    </row>
    <row r="263" spans="1:6" ht="18">
      <c r="A263" s="94"/>
      <c r="B263" s="1"/>
      <c r="C263" s="1"/>
      <c r="D263" s="1"/>
      <c r="E263" s="1"/>
      <c r="F263" s="1"/>
    </row>
    <row r="264" spans="1:6" ht="18">
      <c r="A264" s="94"/>
      <c r="B264" s="1"/>
      <c r="C264" s="1"/>
      <c r="D264" s="1"/>
      <c r="E264" s="1"/>
      <c r="F264" s="1"/>
    </row>
    <row r="265" spans="1:6" ht="18">
      <c r="A265" s="94"/>
      <c r="B265" s="1"/>
      <c r="C265" s="1"/>
      <c r="D265" s="1"/>
      <c r="E265" s="1"/>
      <c r="F265" s="1"/>
    </row>
    <row r="266" spans="1:6" ht="18">
      <c r="A266" s="94"/>
      <c r="B266" s="1"/>
      <c r="C266" s="1"/>
      <c r="D266" s="1"/>
      <c r="E266" s="1"/>
      <c r="F266" s="1"/>
    </row>
    <row r="267" spans="1:6" ht="18">
      <c r="A267" s="94"/>
      <c r="B267" s="1"/>
      <c r="C267" s="1"/>
      <c r="D267" s="1"/>
      <c r="E267" s="1"/>
      <c r="F267" s="1"/>
    </row>
    <row r="268" spans="1:6" ht="18">
      <c r="A268" s="94"/>
      <c r="B268" s="1"/>
      <c r="C268" s="1"/>
      <c r="D268" s="1"/>
      <c r="E268" s="1"/>
      <c r="F268" s="1"/>
    </row>
    <row r="269" spans="1:6" ht="18">
      <c r="A269" s="94"/>
      <c r="B269" s="1"/>
      <c r="C269" s="1"/>
      <c r="D269" s="1"/>
      <c r="E269" s="1"/>
      <c r="F269" s="1"/>
    </row>
    <row r="270" spans="1:6" ht="18">
      <c r="A270" s="94"/>
      <c r="B270" s="1"/>
      <c r="C270" s="1"/>
      <c r="D270" s="1"/>
      <c r="E270" s="1"/>
      <c r="F270" s="1"/>
    </row>
    <row r="271" spans="1:6" ht="18">
      <c r="A271" s="94"/>
      <c r="B271" s="1"/>
      <c r="C271" s="1"/>
      <c r="D271" s="1"/>
      <c r="E271" s="1"/>
      <c r="F271" s="1"/>
    </row>
    <row r="272" spans="1:6" ht="18">
      <c r="A272" s="94"/>
      <c r="B272" s="1"/>
      <c r="C272" s="1"/>
      <c r="D272" s="1"/>
      <c r="E272" s="1"/>
      <c r="F272" s="1"/>
    </row>
    <row r="273" spans="1:6" ht="18">
      <c r="A273" s="94"/>
      <c r="B273" s="1"/>
      <c r="C273" s="1"/>
      <c r="D273" s="1"/>
      <c r="E273" s="1"/>
      <c r="F273" s="1"/>
    </row>
    <row r="274" spans="1:6" ht="18">
      <c r="A274" s="94"/>
      <c r="B274" s="1"/>
      <c r="C274" s="1"/>
      <c r="D274" s="1"/>
      <c r="E274" s="1"/>
      <c r="F274" s="1"/>
    </row>
    <row r="275" spans="1:6" ht="18">
      <c r="A275" s="94"/>
      <c r="B275" s="1"/>
      <c r="C275" s="1"/>
      <c r="D275" s="1"/>
      <c r="E275" s="1"/>
      <c r="F275" s="1"/>
    </row>
    <row r="276" spans="1:6" ht="18">
      <c r="A276" s="94"/>
      <c r="B276" s="1"/>
      <c r="C276" s="1"/>
      <c r="D276" s="1"/>
      <c r="E276" s="1"/>
      <c r="F276" s="1"/>
    </row>
    <row r="277" spans="1:6" ht="18">
      <c r="A277" s="94"/>
      <c r="B277" s="1"/>
      <c r="C277" s="1"/>
      <c r="D277" s="1"/>
      <c r="E277" s="1"/>
      <c r="F277" s="1"/>
    </row>
    <row r="278" spans="1:6" ht="18">
      <c r="A278" s="94"/>
      <c r="B278" s="1"/>
      <c r="C278" s="1"/>
      <c r="D278" s="1"/>
      <c r="E278" s="1"/>
      <c r="F278" s="1"/>
    </row>
    <row r="279" spans="1:6" ht="18">
      <c r="A279" s="94"/>
      <c r="B279" s="1"/>
      <c r="C279" s="1"/>
      <c r="D279" s="1"/>
      <c r="E279" s="1"/>
      <c r="F279" s="1"/>
    </row>
    <row r="280" spans="1:6" ht="18">
      <c r="A280" s="94"/>
      <c r="B280" s="1"/>
      <c r="C280" s="1"/>
      <c r="D280" s="1"/>
      <c r="E280" s="1"/>
      <c r="F280" s="1"/>
    </row>
    <row r="281" spans="1:6" ht="18">
      <c r="A281" s="94"/>
      <c r="B281" s="1"/>
      <c r="C281" s="1"/>
      <c r="D281" s="1"/>
      <c r="E281" s="1"/>
      <c r="F281" s="1"/>
    </row>
    <row r="282" spans="1:6" ht="18">
      <c r="A282" s="94"/>
      <c r="B282" s="1"/>
      <c r="C282" s="1"/>
      <c r="D282" s="1"/>
      <c r="E282" s="1"/>
      <c r="F282" s="1"/>
    </row>
    <row r="283" spans="1:6" ht="18">
      <c r="A283" s="94"/>
      <c r="B283" s="1"/>
      <c r="C283" s="1"/>
      <c r="D283" s="1"/>
      <c r="E283" s="1"/>
      <c r="F283" s="1"/>
    </row>
    <row r="284" spans="1:6" ht="18">
      <c r="A284" s="94"/>
      <c r="B284" s="1"/>
      <c r="C284" s="1"/>
      <c r="D284" s="1"/>
      <c r="E284" s="1"/>
      <c r="F284" s="1"/>
    </row>
    <row r="285" spans="1:6" ht="18">
      <c r="A285" s="94"/>
      <c r="B285" s="1"/>
      <c r="C285" s="1"/>
      <c r="D285" s="1"/>
      <c r="E285" s="1"/>
      <c r="F285" s="1"/>
    </row>
    <row r="286" spans="1:6" ht="18">
      <c r="A286" s="94"/>
      <c r="B286" s="1"/>
      <c r="C286" s="1"/>
      <c r="D286" s="1"/>
      <c r="E286" s="1"/>
      <c r="F286" s="1"/>
    </row>
    <row r="287" spans="1:6" ht="18">
      <c r="A287" s="94"/>
      <c r="B287" s="1"/>
      <c r="C287" s="1"/>
      <c r="D287" s="1"/>
      <c r="E287" s="1"/>
      <c r="F287" s="1"/>
    </row>
    <row r="288" spans="1:6" ht="18">
      <c r="A288" s="94"/>
      <c r="B288" s="1"/>
      <c r="C288" s="1"/>
      <c r="D288" s="1"/>
      <c r="E288" s="1"/>
      <c r="F288" s="1"/>
    </row>
    <row r="289" spans="1:6" ht="18">
      <c r="A289" s="94"/>
      <c r="B289" s="1"/>
      <c r="C289" s="1"/>
      <c r="D289" s="1"/>
      <c r="E289" s="1"/>
      <c r="F289" s="1"/>
    </row>
    <row r="290" spans="1:6" ht="18">
      <c r="A290" s="94"/>
      <c r="B290" s="1"/>
      <c r="C290" s="1"/>
      <c r="D290" s="1"/>
      <c r="E290" s="1"/>
      <c r="F290" s="1"/>
    </row>
    <row r="291" spans="1:6" ht="18">
      <c r="A291" s="94"/>
      <c r="B291" s="1"/>
      <c r="C291" s="1"/>
      <c r="D291" s="1"/>
      <c r="E291" s="1"/>
      <c r="F291" s="1"/>
    </row>
    <row r="292" spans="1:6" ht="18">
      <c r="A292" s="99"/>
      <c r="B292" s="1"/>
      <c r="C292" s="1"/>
      <c r="D292" s="1"/>
      <c r="E292" s="1"/>
      <c r="F292" s="1"/>
    </row>
    <row r="293" spans="1:6" ht="18">
      <c r="A293" s="99"/>
      <c r="B293" s="1"/>
      <c r="C293" s="1"/>
      <c r="D293" s="1"/>
      <c r="E293" s="1"/>
      <c r="F293" s="1"/>
    </row>
    <row r="294" spans="1:6" ht="18">
      <c r="A294" s="99"/>
      <c r="B294" s="1"/>
      <c r="C294" s="1"/>
      <c r="D294" s="1"/>
      <c r="E294" s="1"/>
      <c r="F294" s="1"/>
    </row>
    <row r="295" spans="1:6" ht="18">
      <c r="A295" s="99"/>
      <c r="B295" s="1"/>
      <c r="C295" s="1"/>
      <c r="D295" s="1"/>
      <c r="E295" s="1"/>
      <c r="F295" s="1"/>
    </row>
    <row r="296" spans="1:6" ht="18">
      <c r="A296" s="99"/>
      <c r="B296" s="1"/>
      <c r="C296" s="1"/>
      <c r="D296" s="1"/>
      <c r="E296" s="1"/>
      <c r="F296" s="1"/>
    </row>
    <row r="297" spans="1:6" ht="18">
      <c r="A297" s="99"/>
      <c r="B297" s="1"/>
      <c r="C297" s="1"/>
      <c r="D297" s="1"/>
      <c r="E297" s="1"/>
      <c r="F297" s="1"/>
    </row>
    <row r="298" spans="1:6" ht="18">
      <c r="A298" s="99"/>
      <c r="B298" s="1"/>
      <c r="C298" s="1"/>
      <c r="D298" s="1"/>
      <c r="E298" s="1"/>
      <c r="F298" s="1"/>
    </row>
    <row r="299" spans="1:6" ht="18">
      <c r="A299" s="99"/>
      <c r="B299" s="1"/>
      <c r="C299" s="1"/>
      <c r="D299" s="1"/>
      <c r="E299" s="1"/>
      <c r="F299" s="1"/>
    </row>
    <row r="300" spans="1:6" ht="18">
      <c r="A300" s="99"/>
      <c r="B300" s="1"/>
      <c r="C300" s="1"/>
      <c r="D300" s="1"/>
      <c r="E300" s="1"/>
      <c r="F300" s="1"/>
    </row>
    <row r="301" spans="1:6" ht="18">
      <c r="A301" s="99"/>
      <c r="B301" s="1"/>
      <c r="C301" s="1"/>
      <c r="D301" s="1"/>
      <c r="E301" s="1"/>
      <c r="F301" s="1"/>
    </row>
    <row r="302" spans="1:6" ht="18">
      <c r="A302" s="99"/>
      <c r="B302" s="1"/>
      <c r="C302" s="1"/>
      <c r="D302" s="1"/>
      <c r="E302" s="1"/>
      <c r="F302" s="1"/>
    </row>
    <row r="303" spans="1:6" ht="18">
      <c r="A303" s="99"/>
      <c r="B303" s="1"/>
      <c r="C303" s="1"/>
      <c r="D303" s="1"/>
      <c r="E303" s="1"/>
      <c r="F303" s="1"/>
    </row>
    <row r="304" spans="1:6" ht="18">
      <c r="A304" s="99"/>
      <c r="B304" s="1"/>
      <c r="C304" s="1"/>
      <c r="D304" s="1"/>
      <c r="E304" s="1"/>
      <c r="F304" s="1"/>
    </row>
    <row r="305" spans="1:6" ht="18">
      <c r="A305" s="99"/>
      <c r="B305" s="1"/>
      <c r="C305" s="1"/>
      <c r="D305" s="1"/>
      <c r="E305" s="1"/>
      <c r="F305" s="1"/>
    </row>
    <row r="306" spans="1:6" ht="18">
      <c r="A306" s="99"/>
      <c r="B306" s="1"/>
      <c r="C306" s="1"/>
      <c r="D306" s="1"/>
      <c r="E306" s="1"/>
      <c r="F306" s="1"/>
    </row>
    <row r="307" spans="1:6" ht="18">
      <c r="A307" s="99"/>
      <c r="B307" s="1"/>
      <c r="C307" s="1"/>
      <c r="D307" s="1"/>
      <c r="E307" s="1"/>
      <c r="F307" s="1"/>
    </row>
    <row r="308" spans="1:6" ht="18">
      <c r="A308" s="99"/>
      <c r="B308" s="1"/>
      <c r="C308" s="1"/>
      <c r="D308" s="1"/>
      <c r="E308" s="1"/>
      <c r="F308" s="1"/>
    </row>
    <row r="309" spans="1:6" ht="18">
      <c r="A309" s="99"/>
      <c r="B309" s="1"/>
      <c r="C309" s="1"/>
      <c r="D309" s="1"/>
      <c r="E309" s="1"/>
      <c r="F309" s="1"/>
    </row>
    <row r="310" spans="1:6" ht="18">
      <c r="A310" s="99"/>
      <c r="B310" s="1"/>
      <c r="C310" s="1"/>
      <c r="D310" s="1"/>
      <c r="E310" s="1"/>
      <c r="F310" s="1"/>
    </row>
    <row r="311" spans="1:6" ht="18">
      <c r="A311" s="99"/>
      <c r="B311" s="1"/>
      <c r="C311" s="1"/>
      <c r="D311" s="1"/>
      <c r="E311" s="1"/>
      <c r="F311" s="1"/>
    </row>
    <row r="312" spans="1:6" ht="18">
      <c r="A312" s="99"/>
      <c r="B312" s="1"/>
      <c r="C312" s="1"/>
      <c r="D312" s="1"/>
      <c r="E312" s="1"/>
      <c r="F312" s="1"/>
    </row>
    <row r="313" spans="1:6" ht="18">
      <c r="A313" s="99"/>
      <c r="B313" s="1"/>
      <c r="C313" s="1"/>
      <c r="D313" s="1"/>
      <c r="E313" s="1"/>
      <c r="F313" s="1"/>
    </row>
    <row r="314" spans="1:6" ht="18">
      <c r="A314" s="99"/>
      <c r="B314" s="1"/>
      <c r="C314" s="1"/>
      <c r="D314" s="1"/>
      <c r="E314" s="1"/>
      <c r="F314" s="1"/>
    </row>
    <row r="315" spans="1:6" ht="18">
      <c r="A315" s="99"/>
      <c r="B315" s="1"/>
      <c r="C315" s="1"/>
      <c r="D315" s="1"/>
      <c r="E315" s="1"/>
      <c r="F315" s="1"/>
    </row>
    <row r="316" spans="1:6" ht="18">
      <c r="A316" s="99"/>
      <c r="B316" s="1"/>
      <c r="C316" s="1"/>
      <c r="D316" s="1"/>
      <c r="E316" s="1"/>
      <c r="F316" s="1"/>
    </row>
    <row r="317" spans="1:6" ht="18">
      <c r="A317" s="99"/>
      <c r="B317" s="1"/>
      <c r="C317" s="1"/>
      <c r="D317" s="1"/>
      <c r="E317" s="1"/>
      <c r="F317" s="1"/>
    </row>
    <row r="318" spans="1:6" ht="18">
      <c r="A318" s="99"/>
      <c r="B318" s="1"/>
      <c r="C318" s="1"/>
      <c r="D318" s="1"/>
      <c r="E318" s="1"/>
      <c r="F318" s="1"/>
    </row>
    <row r="319" spans="1:6" ht="18">
      <c r="A319" s="99"/>
      <c r="B319" s="1"/>
      <c r="C319" s="1"/>
      <c r="D319" s="1"/>
      <c r="E319" s="1"/>
      <c r="F319" s="1"/>
    </row>
    <row r="320" spans="1:6" ht="18">
      <c r="A320" s="99"/>
      <c r="B320" s="1"/>
      <c r="C320" s="1"/>
      <c r="D320" s="1"/>
      <c r="E320" s="1"/>
      <c r="F320" s="1"/>
    </row>
    <row r="321" spans="1:6" ht="18">
      <c r="A321" s="99"/>
      <c r="B321" s="1"/>
      <c r="C321" s="1"/>
      <c r="D321" s="1"/>
      <c r="E321" s="1"/>
      <c r="F321" s="1"/>
    </row>
    <row r="322" spans="1:6" ht="18">
      <c r="A322" s="99"/>
      <c r="B322" s="1"/>
      <c r="C322" s="1"/>
      <c r="D322" s="1"/>
      <c r="E322" s="1"/>
      <c r="F322" s="1"/>
    </row>
    <row r="323" spans="1:6" ht="18">
      <c r="A323" s="99"/>
      <c r="B323" s="1"/>
      <c r="C323" s="1"/>
      <c r="D323" s="1"/>
      <c r="E323" s="1"/>
      <c r="F323" s="1"/>
    </row>
    <row r="324" spans="1:6" ht="18">
      <c r="A324" s="99"/>
      <c r="B324" s="1"/>
      <c r="C324" s="1"/>
      <c r="D324" s="1"/>
      <c r="E324" s="1"/>
      <c r="F324" s="1"/>
    </row>
    <row r="325" spans="1:6" ht="18">
      <c r="A325" s="99"/>
      <c r="B325" s="1"/>
      <c r="C325" s="1"/>
      <c r="D325" s="1"/>
      <c r="E325" s="1"/>
      <c r="F325" s="1"/>
    </row>
    <row r="326" spans="1:6" ht="18">
      <c r="A326" s="99"/>
      <c r="B326" s="1"/>
      <c r="C326" s="1"/>
      <c r="D326" s="1"/>
      <c r="E326" s="1"/>
      <c r="F326" s="1"/>
    </row>
    <row r="327" spans="1:6" ht="18">
      <c r="A327" s="99"/>
      <c r="B327" s="1"/>
      <c r="C327" s="1"/>
      <c r="D327" s="1"/>
      <c r="E327" s="1"/>
      <c r="F327" s="1"/>
    </row>
    <row r="328" spans="1:6" ht="18">
      <c r="A328" s="99"/>
      <c r="B328" s="1"/>
      <c r="C328" s="1"/>
      <c r="D328" s="1"/>
      <c r="E328" s="1"/>
      <c r="F328" s="1"/>
    </row>
    <row r="329" spans="1:6" ht="18">
      <c r="A329" s="99"/>
      <c r="B329" s="1"/>
      <c r="C329" s="1"/>
      <c r="D329" s="1"/>
      <c r="E329" s="1"/>
      <c r="F329" s="1"/>
    </row>
    <row r="330" spans="1:6" ht="18">
      <c r="A330" s="99"/>
      <c r="B330" s="1"/>
      <c r="C330" s="1"/>
      <c r="D330" s="1"/>
      <c r="E330" s="1"/>
      <c r="F330" s="1"/>
    </row>
    <row r="331" spans="1:6" ht="18">
      <c r="A331" s="99"/>
      <c r="B331" s="1"/>
      <c r="C331" s="1"/>
      <c r="D331" s="1"/>
      <c r="E331" s="1"/>
      <c r="F331" s="1"/>
    </row>
    <row r="332" spans="1:6" ht="18">
      <c r="A332" s="99"/>
      <c r="B332" s="1"/>
      <c r="C332" s="1"/>
      <c r="D332" s="1"/>
      <c r="E332" s="1"/>
      <c r="F332" s="1"/>
    </row>
    <row r="333" spans="1:6" ht="18">
      <c r="A333" s="99"/>
      <c r="B333" s="1"/>
      <c r="C333" s="1"/>
      <c r="D333" s="1"/>
      <c r="E333" s="1"/>
      <c r="F333" s="1"/>
    </row>
    <row r="334" spans="1:6" ht="18">
      <c r="A334" s="99"/>
      <c r="B334" s="1"/>
      <c r="C334" s="1"/>
      <c r="D334" s="1"/>
      <c r="E334" s="1"/>
      <c r="F334" s="1"/>
    </row>
    <row r="335" spans="1:6" ht="18">
      <c r="A335" s="99"/>
      <c r="B335" s="1"/>
      <c r="C335" s="1"/>
      <c r="D335" s="1"/>
      <c r="E335" s="1"/>
      <c r="F335" s="1"/>
    </row>
    <row r="336" spans="1:6" ht="18">
      <c r="A336" s="99"/>
      <c r="B336" s="1"/>
      <c r="C336" s="1"/>
      <c r="D336" s="1"/>
      <c r="E336" s="1"/>
      <c r="F336" s="1"/>
    </row>
    <row r="337" spans="1:6" ht="18">
      <c r="A337" s="99"/>
      <c r="B337" s="1"/>
      <c r="C337" s="1"/>
      <c r="D337" s="1"/>
      <c r="E337" s="1"/>
      <c r="F337" s="1"/>
    </row>
    <row r="338" spans="1:6" ht="18">
      <c r="A338" s="99"/>
      <c r="B338" s="1"/>
      <c r="C338" s="1"/>
      <c r="D338" s="1"/>
      <c r="E338" s="1"/>
      <c r="F338" s="1"/>
    </row>
    <row r="339" spans="1:6" ht="18">
      <c r="A339" s="99"/>
      <c r="B339" s="1"/>
      <c r="C339" s="1"/>
      <c r="D339" s="1"/>
      <c r="E339" s="1"/>
      <c r="F339" s="1"/>
    </row>
    <row r="340" spans="1:6" ht="18">
      <c r="A340" s="99"/>
      <c r="B340" s="1"/>
      <c r="C340" s="1"/>
      <c r="D340" s="1"/>
      <c r="E340" s="1"/>
      <c r="F340" s="1"/>
    </row>
    <row r="341" spans="1:6" ht="18">
      <c r="A341" s="99"/>
      <c r="B341" s="1"/>
      <c r="C341" s="1"/>
      <c r="D341" s="1"/>
      <c r="E341" s="1"/>
      <c r="F341" s="1"/>
    </row>
    <row r="342" spans="1:6" ht="18">
      <c r="A342" s="99"/>
      <c r="B342" s="1"/>
      <c r="C342" s="1"/>
      <c r="D342" s="1"/>
      <c r="E342" s="1"/>
      <c r="F342" s="1"/>
    </row>
    <row r="343" spans="1:6" ht="18">
      <c r="A343" s="99"/>
      <c r="B343" s="1"/>
      <c r="C343" s="1"/>
      <c r="D343" s="1"/>
      <c r="E343" s="1"/>
      <c r="F343" s="1"/>
    </row>
    <row r="344" spans="1:6" ht="18">
      <c r="A344" s="99"/>
      <c r="B344" s="1"/>
      <c r="C344" s="1"/>
      <c r="D344" s="1"/>
      <c r="E344" s="1"/>
      <c r="F344" s="1"/>
    </row>
    <row r="345" spans="1:6" ht="18">
      <c r="A345" s="99"/>
      <c r="B345" s="1"/>
      <c r="C345" s="1"/>
      <c r="D345" s="1"/>
      <c r="E345" s="1"/>
      <c r="F345" s="1"/>
    </row>
    <row r="346" spans="1:6" ht="18">
      <c r="A346" s="99"/>
      <c r="B346" s="1"/>
      <c r="C346" s="1"/>
      <c r="D346" s="1"/>
      <c r="E346" s="1"/>
      <c r="F346" s="1"/>
    </row>
    <row r="347" spans="1:6" ht="18">
      <c r="A347" s="99"/>
      <c r="B347" s="1"/>
      <c r="C347" s="1"/>
      <c r="D347" s="1"/>
      <c r="E347" s="1"/>
      <c r="F347" s="1"/>
    </row>
    <row r="348" spans="1:6" ht="18">
      <c r="A348" s="99"/>
      <c r="B348" s="1"/>
      <c r="C348" s="1"/>
      <c r="D348" s="1"/>
      <c r="E348" s="1"/>
      <c r="F348" s="1"/>
    </row>
    <row r="349" spans="1:6" ht="18">
      <c r="A349" s="99"/>
      <c r="B349" s="1"/>
      <c r="C349" s="1"/>
      <c r="D349" s="1"/>
      <c r="E349" s="1"/>
      <c r="F349" s="1"/>
    </row>
    <row r="350" spans="1:6" ht="18">
      <c r="A350" s="99"/>
      <c r="B350" s="1"/>
      <c r="C350" s="1"/>
      <c r="D350" s="1"/>
      <c r="E350" s="1"/>
      <c r="F350" s="1"/>
    </row>
    <row r="351" spans="1:6" ht="18">
      <c r="A351" s="99"/>
      <c r="B351" s="1"/>
      <c r="C351" s="1"/>
      <c r="D351" s="1"/>
      <c r="E351" s="1"/>
      <c r="F351" s="1"/>
    </row>
    <row r="352" spans="1:6" ht="18">
      <c r="A352" s="99"/>
      <c r="B352" s="1"/>
      <c r="C352" s="1"/>
      <c r="D352" s="1"/>
      <c r="E352" s="1"/>
      <c r="F352" s="1"/>
    </row>
    <row r="353" spans="1:6" ht="18">
      <c r="A353" s="99"/>
      <c r="B353" s="1"/>
      <c r="C353" s="1"/>
      <c r="D353" s="1"/>
      <c r="E353" s="1"/>
      <c r="F353" s="1"/>
    </row>
    <row r="354" spans="1:6" ht="18">
      <c r="A354" s="99"/>
      <c r="B354" s="1"/>
      <c r="C354" s="1"/>
      <c r="D354" s="1"/>
      <c r="E354" s="1"/>
      <c r="F354" s="1"/>
    </row>
    <row r="355" spans="1:6" ht="18">
      <c r="A355" s="99"/>
      <c r="B355" s="1"/>
      <c r="C355" s="1"/>
      <c r="D355" s="1"/>
      <c r="E355" s="1"/>
      <c r="F355" s="1"/>
    </row>
    <row r="356" spans="1:6" ht="18">
      <c r="A356" s="99"/>
      <c r="B356" s="1"/>
      <c r="C356" s="1"/>
      <c r="D356" s="1"/>
      <c r="E356" s="1"/>
      <c r="F356" s="1"/>
    </row>
    <row r="357" spans="1:6" ht="18">
      <c r="A357" s="99"/>
      <c r="B357" s="1"/>
      <c r="C357" s="1"/>
      <c r="D357" s="1"/>
      <c r="E357" s="1"/>
      <c r="F357" s="1"/>
    </row>
    <row r="358" spans="1:6" ht="18">
      <c r="A358" s="99"/>
      <c r="B358" s="1"/>
      <c r="C358" s="1"/>
      <c r="D358" s="1"/>
      <c r="E358" s="1"/>
      <c r="F358" s="1"/>
    </row>
    <row r="359" spans="1:6" ht="18">
      <c r="A359" s="99"/>
      <c r="B359" s="1"/>
      <c r="C359" s="1"/>
      <c r="D359" s="1"/>
      <c r="E359" s="1"/>
      <c r="F359" s="1"/>
    </row>
    <row r="360" spans="1:6" ht="18">
      <c r="A360" s="99"/>
      <c r="B360" s="1"/>
      <c r="C360" s="1"/>
      <c r="D360" s="1"/>
      <c r="E360" s="1"/>
      <c r="F360" s="1"/>
    </row>
    <row r="361" spans="1:6" ht="18">
      <c r="A361" s="99"/>
      <c r="B361" s="1"/>
      <c r="C361" s="1"/>
      <c r="D361" s="1"/>
      <c r="E361" s="1"/>
      <c r="F361" s="1"/>
    </row>
    <row r="362" spans="1:6" ht="18">
      <c r="A362" s="99"/>
      <c r="B362" s="1"/>
      <c r="C362" s="1"/>
      <c r="D362" s="1"/>
      <c r="E362" s="1"/>
      <c r="F362" s="1"/>
    </row>
    <row r="363" spans="1:6" ht="18">
      <c r="A363" s="99"/>
      <c r="B363" s="1"/>
      <c r="C363" s="1"/>
      <c r="D363" s="1"/>
      <c r="E363" s="1"/>
      <c r="F363" s="1"/>
    </row>
    <row r="364" spans="1:6" ht="18">
      <c r="A364" s="99"/>
      <c r="B364" s="1"/>
      <c r="C364" s="1"/>
      <c r="D364" s="1"/>
      <c r="E364" s="1"/>
      <c r="F364" s="1"/>
    </row>
    <row r="365" spans="1:6" ht="18">
      <c r="A365" s="99"/>
      <c r="B365" s="1"/>
      <c r="C365" s="1"/>
      <c r="D365" s="1"/>
      <c r="E365" s="1"/>
      <c r="F365" s="1"/>
    </row>
    <row r="366" spans="1:6" ht="18">
      <c r="A366" s="99"/>
      <c r="B366" s="1"/>
      <c r="C366" s="1"/>
      <c r="D366" s="1"/>
      <c r="E366" s="1"/>
      <c r="F366" s="1"/>
    </row>
    <row r="367" spans="1:6" ht="18">
      <c r="A367" s="99"/>
      <c r="B367" s="1"/>
      <c r="C367" s="1"/>
      <c r="D367" s="1"/>
      <c r="E367" s="1"/>
      <c r="F367" s="1"/>
    </row>
    <row r="368" spans="1:6" ht="18">
      <c r="A368" s="99"/>
      <c r="B368" s="1"/>
      <c r="C368" s="1"/>
      <c r="D368" s="1"/>
      <c r="E368" s="1"/>
      <c r="F368" s="1"/>
    </row>
    <row r="369" spans="1:6" ht="18">
      <c r="A369" s="99"/>
      <c r="B369" s="1"/>
      <c r="C369" s="1"/>
      <c r="D369" s="1"/>
      <c r="E369" s="1"/>
      <c r="F369" s="1"/>
    </row>
    <row r="370" spans="1:6" ht="18">
      <c r="A370" s="99"/>
      <c r="B370" s="1"/>
      <c r="C370" s="1"/>
      <c r="D370" s="1"/>
      <c r="E370" s="1"/>
      <c r="F370" s="1"/>
    </row>
    <row r="371" spans="1:6" ht="18">
      <c r="A371" s="99"/>
      <c r="B371" s="1"/>
      <c r="C371" s="1"/>
      <c r="D371" s="1"/>
      <c r="E371" s="1"/>
      <c r="F371" s="1"/>
    </row>
    <row r="372" spans="1:6" ht="18">
      <c r="A372" s="99"/>
      <c r="B372" s="1"/>
      <c r="C372" s="1"/>
      <c r="D372" s="1"/>
      <c r="E372" s="1"/>
      <c r="F372" s="1"/>
    </row>
    <row r="373" spans="1:6" ht="18">
      <c r="A373" s="99"/>
      <c r="B373" s="1"/>
      <c r="C373" s="1"/>
      <c r="D373" s="1"/>
      <c r="E373" s="1"/>
      <c r="F373" s="1"/>
    </row>
    <row r="374" spans="1:6" ht="18">
      <c r="A374" s="99"/>
      <c r="B374" s="1"/>
      <c r="C374" s="1"/>
      <c r="D374" s="1"/>
      <c r="E374" s="1"/>
      <c r="F374" s="1"/>
    </row>
    <row r="375" spans="1:6" ht="18">
      <c r="A375" s="99"/>
      <c r="B375" s="1"/>
      <c r="C375" s="1"/>
      <c r="D375" s="1"/>
      <c r="E375" s="1"/>
      <c r="F375" s="1"/>
    </row>
    <row r="376" spans="1:6" ht="18">
      <c r="A376" s="99"/>
      <c r="B376" s="1"/>
      <c r="C376" s="1"/>
      <c r="D376" s="1"/>
      <c r="E376" s="1"/>
      <c r="F376" s="1"/>
    </row>
    <row r="377" spans="1:6" ht="18">
      <c r="A377" s="99"/>
      <c r="B377" s="1"/>
      <c r="C377" s="1"/>
      <c r="D377" s="1"/>
      <c r="E377" s="1"/>
      <c r="F377" s="1"/>
    </row>
    <row r="378" spans="1:6" ht="18">
      <c r="A378" s="99"/>
      <c r="B378" s="1"/>
      <c r="C378" s="1"/>
      <c r="D378" s="1"/>
      <c r="E378" s="1"/>
      <c r="F378" s="1"/>
    </row>
    <row r="379" spans="1:6" ht="18">
      <c r="A379" s="99"/>
      <c r="B379" s="1"/>
      <c r="C379" s="1"/>
      <c r="D379" s="1"/>
      <c r="E379" s="1"/>
      <c r="F379" s="1"/>
    </row>
    <row r="380" spans="1:6" ht="18">
      <c r="A380" s="99"/>
      <c r="B380" s="1"/>
      <c r="C380" s="1"/>
      <c r="D380" s="1"/>
      <c r="E380" s="1"/>
      <c r="F380" s="1"/>
    </row>
    <row r="381" spans="1:6" ht="18">
      <c r="A381" s="99"/>
      <c r="B381" s="1"/>
      <c r="C381" s="1"/>
      <c r="D381" s="1"/>
      <c r="E381" s="1"/>
      <c r="F381" s="1"/>
    </row>
    <row r="382" spans="1:6" ht="18">
      <c r="A382" s="99"/>
      <c r="B382" s="1"/>
      <c r="C382" s="1"/>
      <c r="D382" s="1"/>
      <c r="E382" s="1"/>
      <c r="F382" s="1"/>
    </row>
    <row r="383" spans="1:6" ht="18">
      <c r="A383" s="99"/>
      <c r="B383" s="1"/>
      <c r="C383" s="1"/>
      <c r="D383" s="1"/>
      <c r="E383" s="1"/>
      <c r="F383" s="1"/>
    </row>
    <row r="384" spans="1:6" ht="18">
      <c r="A384" s="99"/>
      <c r="B384" s="1"/>
      <c r="C384" s="1"/>
      <c r="D384" s="1"/>
      <c r="E384" s="1"/>
      <c r="F384" s="1"/>
    </row>
    <row r="385" spans="1:6" ht="18">
      <c r="A385" s="99"/>
      <c r="B385" s="1"/>
      <c r="C385" s="1"/>
      <c r="D385" s="1"/>
      <c r="E385" s="1"/>
      <c r="F385" s="1"/>
    </row>
    <row r="386" spans="1:6" ht="18">
      <c r="A386" s="99"/>
      <c r="B386" s="1"/>
      <c r="C386" s="1"/>
      <c r="D386" s="1"/>
      <c r="E386" s="1"/>
      <c r="F386" s="1"/>
    </row>
    <row r="387" spans="1:6" ht="18">
      <c r="A387" s="99"/>
      <c r="B387" s="1"/>
      <c r="C387" s="1"/>
      <c r="D387" s="1"/>
      <c r="E387" s="1"/>
      <c r="F387" s="1"/>
    </row>
    <row r="388" spans="1:6" ht="18">
      <c r="A388" s="99"/>
      <c r="B388" s="1"/>
      <c r="C388" s="1"/>
      <c r="D388" s="1"/>
      <c r="E388" s="1"/>
      <c r="F388" s="1"/>
    </row>
    <row r="389" spans="1:6" ht="18">
      <c r="A389" s="99"/>
      <c r="B389" s="1"/>
      <c r="C389" s="1"/>
      <c r="D389" s="1"/>
      <c r="E389" s="1"/>
      <c r="F389" s="1"/>
    </row>
    <row r="390" spans="1:6" ht="18">
      <c r="A390" s="99"/>
      <c r="B390" s="1"/>
      <c r="C390" s="1"/>
      <c r="D390" s="1"/>
      <c r="E390" s="1"/>
      <c r="F390" s="1"/>
    </row>
    <row r="391" spans="1:6" ht="18">
      <c r="A391" s="99"/>
      <c r="B391" s="1"/>
      <c r="C391" s="1"/>
      <c r="D391" s="1"/>
      <c r="E391" s="1"/>
      <c r="F391" s="1"/>
    </row>
    <row r="392" spans="1:6" ht="18">
      <c r="A392" s="99"/>
      <c r="B392" s="1"/>
      <c r="C392" s="1"/>
      <c r="D392" s="1"/>
      <c r="E392" s="1"/>
      <c r="F392" s="1"/>
    </row>
    <row r="393" spans="1:6" ht="18">
      <c r="A393" s="99"/>
      <c r="B393" s="1"/>
      <c r="C393" s="1"/>
      <c r="D393" s="1"/>
      <c r="E393" s="1"/>
      <c r="F393" s="1"/>
    </row>
    <row r="394" spans="1:6" ht="18">
      <c r="A394" s="99"/>
      <c r="B394" s="1"/>
      <c r="C394" s="1"/>
      <c r="D394" s="1"/>
      <c r="E394" s="1"/>
      <c r="F394" s="1"/>
    </row>
    <row r="395" spans="1:6" ht="18">
      <c r="A395" s="99"/>
      <c r="B395" s="1"/>
      <c r="C395" s="1"/>
      <c r="D395" s="1"/>
      <c r="E395" s="1"/>
      <c r="F395" s="1"/>
    </row>
    <row r="396" spans="1:6" ht="18">
      <c r="A396" s="99"/>
      <c r="B396" s="1"/>
      <c r="C396" s="1"/>
      <c r="D396" s="1"/>
      <c r="E396" s="1"/>
      <c r="F396" s="1"/>
    </row>
    <row r="397" spans="1:6" ht="18">
      <c r="A397" s="99"/>
      <c r="B397" s="1"/>
      <c r="C397" s="1"/>
      <c r="D397" s="1"/>
      <c r="E397" s="1"/>
      <c r="F397" s="1"/>
    </row>
    <row r="398" spans="1:6" ht="18">
      <c r="A398" s="99"/>
      <c r="B398" s="1"/>
      <c r="C398" s="1"/>
      <c r="D398" s="1"/>
      <c r="E398" s="1"/>
      <c r="F398" s="1"/>
    </row>
    <row r="399" spans="1:6" ht="18">
      <c r="A399" s="99"/>
      <c r="B399" s="1"/>
      <c r="C399" s="1"/>
      <c r="D399" s="1"/>
      <c r="E399" s="1"/>
      <c r="F399" s="1"/>
    </row>
    <row r="400" spans="1:6" ht="18">
      <c r="A400" s="99"/>
      <c r="B400" s="1"/>
      <c r="C400" s="1"/>
      <c r="D400" s="1"/>
      <c r="E400" s="1"/>
      <c r="F400" s="1"/>
    </row>
    <row r="401" spans="1:6" ht="18">
      <c r="A401" s="99"/>
      <c r="B401" s="1"/>
      <c r="C401" s="1"/>
      <c r="D401" s="1"/>
      <c r="E401" s="1"/>
      <c r="F401" s="1"/>
    </row>
    <row r="402" spans="1:6" ht="18">
      <c r="A402" s="99"/>
      <c r="B402" s="1"/>
      <c r="C402" s="1"/>
      <c r="D402" s="1"/>
      <c r="E402" s="1"/>
      <c r="F402" s="1"/>
    </row>
    <row r="403" spans="1:6" ht="18">
      <c r="A403" s="99"/>
      <c r="B403" s="1"/>
      <c r="C403" s="1"/>
      <c r="D403" s="1"/>
      <c r="E403" s="1"/>
      <c r="F403" s="1"/>
    </row>
    <row r="404" spans="1:6" ht="18">
      <c r="A404" s="99"/>
      <c r="B404" s="1"/>
      <c r="C404" s="1"/>
      <c r="D404" s="1"/>
      <c r="E404" s="1"/>
      <c r="F404" s="1"/>
    </row>
    <row r="405" spans="1:6" ht="18">
      <c r="A405" s="99"/>
      <c r="B405" s="1"/>
      <c r="C405" s="1"/>
      <c r="D405" s="1"/>
      <c r="E405" s="1"/>
      <c r="F405" s="1"/>
    </row>
    <row r="406" spans="1:6" ht="18">
      <c r="A406" s="99"/>
      <c r="B406" s="1"/>
      <c r="C406" s="1"/>
      <c r="D406" s="1"/>
      <c r="E406" s="1"/>
      <c r="F406" s="1"/>
    </row>
    <row r="407" spans="1:6" ht="18">
      <c r="A407" s="99"/>
      <c r="B407" s="1"/>
      <c r="C407" s="1"/>
      <c r="D407" s="1"/>
      <c r="E407" s="1"/>
      <c r="F407" s="1"/>
    </row>
    <row r="408" spans="1:6" ht="18">
      <c r="A408" s="99"/>
      <c r="B408" s="1"/>
      <c r="C408" s="1"/>
      <c r="D408" s="1"/>
      <c r="E408" s="1"/>
      <c r="F408" s="1"/>
    </row>
    <row r="409" spans="1:6" ht="18">
      <c r="A409" s="99"/>
      <c r="B409" s="1"/>
      <c r="C409" s="1"/>
      <c r="D409" s="1"/>
      <c r="E409" s="1"/>
      <c r="F409" s="1"/>
    </row>
    <row r="410" spans="1:6" ht="18">
      <c r="A410" s="99"/>
      <c r="B410" s="1"/>
      <c r="C410" s="1"/>
      <c r="D410" s="1"/>
      <c r="E410" s="1"/>
      <c r="F410" s="1"/>
    </row>
    <row r="411" spans="1:6" ht="18">
      <c r="A411" s="99"/>
      <c r="B411" s="1"/>
      <c r="C411" s="1"/>
      <c r="D411" s="1"/>
      <c r="E411" s="1"/>
      <c r="F411" s="1"/>
    </row>
    <row r="412" spans="1:6" ht="18">
      <c r="A412" s="99"/>
      <c r="B412" s="1"/>
      <c r="C412" s="1"/>
      <c r="D412" s="1"/>
      <c r="E412" s="1"/>
      <c r="F412" s="1"/>
    </row>
    <row r="413" spans="1:6" ht="18">
      <c r="A413" s="99"/>
      <c r="B413" s="1"/>
      <c r="C413" s="1"/>
      <c r="D413" s="1"/>
      <c r="E413" s="1"/>
      <c r="F413" s="1"/>
    </row>
    <row r="414" spans="1:6" ht="18">
      <c r="A414" s="99"/>
      <c r="B414" s="1"/>
      <c r="C414" s="1"/>
      <c r="D414" s="1"/>
      <c r="E414" s="1"/>
      <c r="F414" s="1"/>
    </row>
    <row r="415" spans="1:6" ht="18">
      <c r="A415" s="99"/>
      <c r="B415" s="1"/>
      <c r="C415" s="1"/>
      <c r="D415" s="1"/>
      <c r="E415" s="1"/>
      <c r="F415" s="1"/>
    </row>
    <row r="416" spans="1:6" ht="18">
      <c r="A416" s="99"/>
      <c r="B416" s="1"/>
      <c r="C416" s="1"/>
      <c r="D416" s="1"/>
      <c r="E416" s="1"/>
      <c r="F416" s="1"/>
    </row>
    <row r="417" spans="1:6" ht="18">
      <c r="A417" s="99"/>
      <c r="B417" s="1"/>
      <c r="C417" s="1"/>
      <c r="D417" s="1"/>
      <c r="E417" s="1"/>
      <c r="F417" s="1"/>
    </row>
    <row r="418" spans="1:6" ht="18">
      <c r="A418" s="99"/>
      <c r="B418" s="1"/>
      <c r="C418" s="1"/>
      <c r="D418" s="1"/>
      <c r="E418" s="1"/>
      <c r="F418" s="1"/>
    </row>
    <row r="419" spans="1:6" ht="18">
      <c r="A419" s="99"/>
      <c r="B419" s="1"/>
      <c r="C419" s="1"/>
      <c r="D419" s="1"/>
      <c r="E419" s="1"/>
      <c r="F419" s="1"/>
    </row>
    <row r="420" spans="1:6" ht="18">
      <c r="A420" s="99"/>
      <c r="B420" s="1"/>
      <c r="C420" s="1"/>
      <c r="D420" s="1"/>
      <c r="E420" s="1"/>
      <c r="F420" s="1"/>
    </row>
    <row r="421" spans="1:6" ht="18">
      <c r="A421" s="99"/>
      <c r="B421" s="1"/>
      <c r="C421" s="1"/>
      <c r="D421" s="1"/>
      <c r="E421" s="1"/>
      <c r="F421" s="1"/>
    </row>
    <row r="422" spans="1:6" ht="18">
      <c r="A422" s="99"/>
      <c r="B422" s="1"/>
      <c r="C422" s="1"/>
      <c r="D422" s="1"/>
      <c r="E422" s="1"/>
      <c r="F422" s="1"/>
    </row>
    <row r="423" spans="1:6" ht="18">
      <c r="A423" s="99"/>
      <c r="B423" s="1"/>
      <c r="C423" s="1"/>
      <c r="D423" s="1"/>
      <c r="E423" s="1"/>
      <c r="F423" s="1"/>
    </row>
    <row r="424" spans="1:6" ht="18">
      <c r="A424" s="99"/>
      <c r="B424" s="1"/>
      <c r="C424" s="1"/>
      <c r="D424" s="1"/>
      <c r="E424" s="1"/>
      <c r="F424" s="1"/>
    </row>
    <row r="425" spans="1:6" ht="18">
      <c r="A425" s="99"/>
      <c r="B425" s="1"/>
      <c r="C425" s="1"/>
      <c r="D425" s="1"/>
      <c r="E425" s="1"/>
      <c r="F425" s="1"/>
    </row>
    <row r="426" spans="1:6" ht="18">
      <c r="A426" s="99"/>
      <c r="B426" s="1"/>
      <c r="C426" s="1"/>
      <c r="D426" s="1"/>
      <c r="E426" s="1"/>
      <c r="F426" s="1"/>
    </row>
    <row r="427" spans="1:6" ht="18">
      <c r="A427" s="99"/>
      <c r="B427" s="1"/>
      <c r="C427" s="1"/>
      <c r="D427" s="1"/>
      <c r="E427" s="1"/>
      <c r="F427" s="1"/>
    </row>
    <row r="428" spans="1:6" ht="18">
      <c r="A428" s="99"/>
      <c r="B428" s="1"/>
      <c r="C428" s="1"/>
      <c r="D428" s="1"/>
      <c r="E428" s="1"/>
      <c r="F428" s="1"/>
    </row>
    <row r="429" spans="1:6" ht="18">
      <c r="A429" s="99"/>
      <c r="B429" s="1"/>
      <c r="C429" s="1"/>
      <c r="D429" s="1"/>
      <c r="E429" s="1"/>
      <c r="F429" s="1"/>
    </row>
    <row r="430" spans="1:6" ht="18">
      <c r="A430" s="99"/>
      <c r="B430" s="1"/>
      <c r="C430" s="1"/>
      <c r="D430" s="1"/>
      <c r="E430" s="1"/>
      <c r="F430" s="1"/>
    </row>
    <row r="431" spans="1:6" ht="18">
      <c r="A431" s="99"/>
      <c r="B431" s="1"/>
      <c r="C431" s="1"/>
      <c r="D431" s="1"/>
      <c r="E431" s="1"/>
      <c r="F431" s="1"/>
    </row>
    <row r="432" spans="1:6" ht="18">
      <c r="A432" s="99"/>
      <c r="B432" s="1"/>
      <c r="C432" s="1"/>
      <c r="D432" s="1"/>
      <c r="E432" s="1"/>
      <c r="F432" s="1"/>
    </row>
    <row r="433" spans="1:6" ht="18">
      <c r="A433" s="99"/>
      <c r="B433" s="1"/>
      <c r="C433" s="1"/>
      <c r="D433" s="1"/>
      <c r="E433" s="1"/>
      <c r="F433" s="1"/>
    </row>
    <row r="434" spans="1:6" ht="18">
      <c r="A434" s="99"/>
      <c r="B434" s="1"/>
      <c r="C434" s="1"/>
      <c r="D434" s="1"/>
      <c r="E434" s="1"/>
      <c r="F434" s="1"/>
    </row>
    <row r="435" spans="1:6" ht="18">
      <c r="A435" s="99"/>
      <c r="B435" s="1"/>
      <c r="C435" s="1"/>
      <c r="D435" s="1"/>
      <c r="E435" s="1"/>
      <c r="F435" s="1"/>
    </row>
    <row r="436" spans="1:6" ht="18">
      <c r="A436" s="99"/>
      <c r="B436" s="1"/>
      <c r="C436" s="1"/>
      <c r="D436" s="1"/>
      <c r="E436" s="1"/>
      <c r="F436" s="1"/>
    </row>
    <row r="437" spans="1:6" ht="18">
      <c r="A437" s="99"/>
      <c r="B437" s="1"/>
      <c r="C437" s="1"/>
      <c r="D437" s="1"/>
      <c r="E437" s="1"/>
      <c r="F437" s="1"/>
    </row>
    <row r="438" spans="1:6" ht="18">
      <c r="A438" s="99"/>
      <c r="B438" s="1"/>
      <c r="C438" s="1"/>
      <c r="D438" s="1"/>
      <c r="E438" s="1"/>
      <c r="F438" s="1"/>
    </row>
    <row r="439" spans="1:6" ht="18">
      <c r="A439" s="99"/>
      <c r="B439" s="1"/>
      <c r="C439" s="1"/>
      <c r="D439" s="1"/>
      <c r="E439" s="1"/>
      <c r="F439" s="1"/>
    </row>
    <row r="440" spans="1:6" ht="18">
      <c r="A440" s="99"/>
      <c r="B440" s="1"/>
      <c r="C440" s="1"/>
      <c r="D440" s="1"/>
      <c r="E440" s="1"/>
      <c r="F440" s="1"/>
    </row>
    <row r="441" spans="1:6" ht="18">
      <c r="A441" s="99"/>
      <c r="B441" s="1"/>
      <c r="C441" s="1"/>
      <c r="D441" s="1"/>
      <c r="E441" s="1"/>
      <c r="F441" s="1"/>
    </row>
    <row r="442" spans="1:6" ht="18">
      <c r="A442" s="99"/>
      <c r="B442" s="1"/>
      <c r="C442" s="1"/>
      <c r="D442" s="1"/>
      <c r="E442" s="1"/>
      <c r="F442" s="1"/>
    </row>
    <row r="443" spans="1:6" ht="18">
      <c r="A443" s="99"/>
      <c r="B443" s="1"/>
      <c r="C443" s="1"/>
      <c r="D443" s="1"/>
      <c r="E443" s="1"/>
      <c r="F443" s="1"/>
    </row>
    <row r="444" spans="1:6" ht="18">
      <c r="A444" s="99"/>
      <c r="B444" s="1"/>
      <c r="C444" s="1"/>
      <c r="D444" s="1"/>
      <c r="E444" s="1"/>
      <c r="F444" s="1"/>
    </row>
    <row r="445" spans="1:6" ht="18">
      <c r="A445" s="99"/>
      <c r="B445" s="1"/>
      <c r="C445" s="1"/>
      <c r="D445" s="1"/>
      <c r="E445" s="1"/>
      <c r="F445" s="1"/>
    </row>
    <row r="446" spans="1:6" ht="18">
      <c r="A446" s="99"/>
      <c r="B446" s="1"/>
      <c r="C446" s="1"/>
      <c r="D446" s="1"/>
      <c r="E446" s="1"/>
      <c r="F446" s="1"/>
    </row>
    <row r="447" spans="1:6" ht="18">
      <c r="A447" s="99"/>
      <c r="B447" s="1"/>
      <c r="C447" s="1"/>
      <c r="D447" s="1"/>
      <c r="E447" s="1"/>
      <c r="F447" s="1"/>
    </row>
    <row r="448" spans="1:6" ht="18">
      <c r="A448" s="99"/>
      <c r="B448" s="1"/>
      <c r="C448" s="1"/>
      <c r="D448" s="1"/>
      <c r="E448" s="1"/>
      <c r="F448" s="1"/>
    </row>
    <row r="449" spans="1:6" ht="18">
      <c r="A449" s="99"/>
      <c r="B449" s="1"/>
      <c r="C449" s="1"/>
      <c r="D449" s="1"/>
      <c r="E449" s="1"/>
      <c r="F449" s="1"/>
    </row>
    <row r="450" spans="1:6" ht="18">
      <c r="A450" s="99"/>
      <c r="B450" s="1"/>
      <c r="C450" s="1"/>
      <c r="D450" s="1"/>
      <c r="E450" s="1"/>
      <c r="F450" s="1"/>
    </row>
    <row r="451" spans="1:6" ht="18">
      <c r="A451" s="99"/>
      <c r="B451" s="1"/>
      <c r="C451" s="1"/>
      <c r="D451" s="1"/>
      <c r="E451" s="1"/>
      <c r="F451" s="1"/>
    </row>
    <row r="452" spans="1:6" ht="18">
      <c r="A452" s="99"/>
      <c r="B452" s="1"/>
      <c r="C452" s="1"/>
      <c r="D452" s="1"/>
      <c r="E452" s="1"/>
      <c r="F452" s="1"/>
    </row>
    <row r="453" spans="1:6" ht="18">
      <c r="A453" s="99"/>
      <c r="B453" s="1"/>
      <c r="C453" s="1"/>
      <c r="D453" s="1"/>
      <c r="E453" s="1"/>
      <c r="F453" s="1"/>
    </row>
    <row r="454" spans="1:6" ht="18">
      <c r="A454" s="99"/>
      <c r="B454" s="1"/>
      <c r="C454" s="1"/>
      <c r="D454" s="1"/>
      <c r="E454" s="1"/>
      <c r="F454" s="1"/>
    </row>
    <row r="455" spans="1:6" ht="18">
      <c r="A455" s="99"/>
      <c r="B455" s="1"/>
      <c r="C455" s="1"/>
      <c r="D455" s="1"/>
      <c r="E455" s="1"/>
      <c r="F455" s="1"/>
    </row>
    <row r="456" spans="1:6" ht="18">
      <c r="A456" s="99"/>
      <c r="B456" s="1"/>
      <c r="C456" s="1"/>
      <c r="D456" s="1"/>
      <c r="E456" s="1"/>
      <c r="F456" s="1"/>
    </row>
    <row r="457" spans="1:6" ht="18">
      <c r="A457" s="99"/>
      <c r="B457" s="1"/>
      <c r="C457" s="1"/>
      <c r="D457" s="1"/>
      <c r="E457" s="1"/>
      <c r="F457" s="1"/>
    </row>
  </sheetData>
  <sheetProtection selectLockedCells="1" selectUnlockedCells="1"/>
  <mergeCells count="40">
    <mergeCell ref="A32:F32"/>
    <mergeCell ref="A98:F98"/>
    <mergeCell ref="A112:F112"/>
    <mergeCell ref="A121:F121"/>
    <mergeCell ref="D132:F132"/>
    <mergeCell ref="A55:F55"/>
    <mergeCell ref="A64:F64"/>
    <mergeCell ref="A76:F76"/>
    <mergeCell ref="A89:F89"/>
    <mergeCell ref="A96:F96"/>
    <mergeCell ref="B15:C15"/>
    <mergeCell ref="A37:F37"/>
    <mergeCell ref="B24:C24"/>
    <mergeCell ref="B19:C19"/>
    <mergeCell ref="B20:C20"/>
    <mergeCell ref="D20:E20"/>
    <mergeCell ref="B21:C21"/>
    <mergeCell ref="A28:F28"/>
    <mergeCell ref="A29:F29"/>
    <mergeCell ref="A30:F30"/>
    <mergeCell ref="B23:F23"/>
    <mergeCell ref="B14:D14"/>
    <mergeCell ref="A34:A35"/>
    <mergeCell ref="B34:B35"/>
    <mergeCell ref="C34:F34"/>
    <mergeCell ref="D4:F4"/>
    <mergeCell ref="D6:F6"/>
    <mergeCell ref="D7:F7"/>
    <mergeCell ref="D8:F8"/>
    <mergeCell ref="B13:C13"/>
    <mergeCell ref="B16:C16"/>
    <mergeCell ref="B17:C17"/>
    <mergeCell ref="B18:C18"/>
    <mergeCell ref="D21:E21"/>
    <mergeCell ref="B22:C22"/>
    <mergeCell ref="C133:F133"/>
    <mergeCell ref="A39:B39"/>
    <mergeCell ref="A40:B40"/>
    <mergeCell ref="B25:C25"/>
    <mergeCell ref="A27:F27"/>
  </mergeCells>
  <printOptions/>
  <pageMargins left="0.3937007874015748" right="0.3937007874015748" top="0.7874015748031497" bottom="0.3937007874015748" header="0.7874015748031497" footer="0.5118110236220472"/>
  <pageSetup fitToHeight="4" fitToWidth="1" horizontalDpi="300" verticalDpi="300" orientation="portrait" paperSize="9" scale="45" r:id="rId1"/>
  <rowBreaks count="2" manualBreakCount="2">
    <brk id="58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28"/>
  <sheetViews>
    <sheetView zoomScale="59" zoomScaleNormal="59" zoomScaleSheetLayoutView="50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85" sqref="A85"/>
      <selection pane="bottomRight" activeCell="G60" sqref="G60"/>
    </sheetView>
  </sheetViews>
  <sheetFormatPr defaultColWidth="9.125" defaultRowHeight="12.75"/>
  <cols>
    <col min="1" max="1" width="92.75390625" style="1" customWidth="1"/>
    <col min="2" max="2" width="14.75390625" style="2" customWidth="1"/>
    <col min="3" max="7" width="22.50390625" style="2" customWidth="1"/>
    <col min="8" max="8" width="19.75390625" style="2" customWidth="1"/>
    <col min="9" max="9" width="95.50390625" style="2" customWidth="1"/>
    <col min="10" max="16384" width="9.125" style="1" customWidth="1"/>
  </cols>
  <sheetData>
    <row r="1" spans="1:9" ht="18.75" customHeight="1">
      <c r="A1" s="207" t="s">
        <v>40</v>
      </c>
      <c r="B1" s="207"/>
      <c r="C1" s="207"/>
      <c r="D1" s="207"/>
      <c r="E1" s="207"/>
      <c r="F1" s="207"/>
      <c r="G1" s="207"/>
      <c r="H1" s="207"/>
      <c r="I1" s="207"/>
    </row>
    <row r="2" spans="1:9" ht="12.75" customHeight="1">
      <c r="A2" s="100"/>
      <c r="B2" s="101"/>
      <c r="C2" s="101"/>
      <c r="D2" s="101"/>
      <c r="E2" s="101"/>
      <c r="F2" s="101"/>
      <c r="G2" s="101"/>
      <c r="H2" s="101"/>
      <c r="I2" s="101"/>
    </row>
    <row r="3" spans="1:9" ht="39" customHeight="1">
      <c r="A3" s="208" t="s">
        <v>33</v>
      </c>
      <c r="B3" s="209" t="s">
        <v>34</v>
      </c>
      <c r="C3" s="209" t="s">
        <v>134</v>
      </c>
      <c r="D3" s="209"/>
      <c r="E3" s="208" t="s">
        <v>135</v>
      </c>
      <c r="F3" s="208"/>
      <c r="G3" s="208"/>
      <c r="H3" s="208"/>
      <c r="I3" s="208"/>
    </row>
    <row r="4" spans="1:9" ht="54">
      <c r="A4" s="208"/>
      <c r="B4" s="209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140</v>
      </c>
      <c r="H4" s="103" t="s">
        <v>39</v>
      </c>
      <c r="I4" s="102" t="s">
        <v>141</v>
      </c>
    </row>
    <row r="5" spans="1:9" ht="18">
      <c r="A5" s="34">
        <v>1</v>
      </c>
      <c r="B5" s="102">
        <v>2</v>
      </c>
      <c r="C5" s="34">
        <v>3</v>
      </c>
      <c r="D5" s="102">
        <v>4</v>
      </c>
      <c r="E5" s="34">
        <v>5</v>
      </c>
      <c r="F5" s="102">
        <v>6</v>
      </c>
      <c r="G5" s="34">
        <v>7</v>
      </c>
      <c r="H5" s="102">
        <v>8</v>
      </c>
      <c r="I5" s="34">
        <v>9</v>
      </c>
    </row>
    <row r="6" spans="1:9" s="23" customFormat="1" ht="24.75" customHeight="1">
      <c r="A6" s="210" t="s">
        <v>142</v>
      </c>
      <c r="B6" s="210"/>
      <c r="C6" s="210"/>
      <c r="D6" s="210"/>
      <c r="E6" s="210"/>
      <c r="F6" s="210"/>
      <c r="G6" s="210"/>
      <c r="H6" s="210"/>
      <c r="I6" s="210"/>
    </row>
    <row r="7" spans="1:9" s="23" customFormat="1" ht="19.5" customHeight="1">
      <c r="A7" s="44" t="s">
        <v>143</v>
      </c>
      <c r="B7" s="36">
        <v>1000</v>
      </c>
      <c r="C7" s="104">
        <f>'[33]I. Фін результат'!$C$7</f>
        <v>53177</v>
      </c>
      <c r="D7" s="104">
        <f>'[34]I. Фін результат'!$C$7</f>
        <v>71867</v>
      </c>
      <c r="E7" s="104">
        <f>'[33]I. Фін результат'!$D$7</f>
        <v>75448.4</v>
      </c>
      <c r="F7" s="104">
        <f aca="true" t="shared" si="0" ref="F7:F16">D7</f>
        <v>71867</v>
      </c>
      <c r="G7" s="105">
        <f>-3581.4</f>
        <v>-3581.4</v>
      </c>
      <c r="H7" s="106">
        <f aca="true" t="shared" si="1" ref="H7:H19">(F7/E7)*100</f>
        <v>95.25317965655998</v>
      </c>
      <c r="I7" s="107"/>
    </row>
    <row r="8" spans="1:9" ht="19.5" customHeight="1">
      <c r="A8" s="41" t="s">
        <v>45</v>
      </c>
      <c r="B8" s="34">
        <v>1010</v>
      </c>
      <c r="C8" s="108">
        <f>'[33]I. Фін результат'!$C$8</f>
        <v>-51213.043</v>
      </c>
      <c r="D8" s="108">
        <f>'[34]I. Фін результат'!$C$8</f>
        <v>-70323.09999999999</v>
      </c>
      <c r="E8" s="108">
        <f>'[33]I. Фін результат'!$D$8</f>
        <v>-73962.30000000002</v>
      </c>
      <c r="F8" s="104">
        <f t="shared" si="0"/>
        <v>-70323.09999999999</v>
      </c>
      <c r="G8" s="104">
        <v>-3639</v>
      </c>
      <c r="H8" s="109">
        <f t="shared" si="1"/>
        <v>95.07965544608533</v>
      </c>
      <c r="I8" s="110"/>
    </row>
    <row r="9" spans="1:9" s="98" customFormat="1" ht="19.5" customHeight="1">
      <c r="A9" s="41" t="s">
        <v>144</v>
      </c>
      <c r="B9" s="102">
        <v>1011</v>
      </c>
      <c r="C9" s="104">
        <f>'[33]I. Фін результат'!$C$9</f>
        <v>-2529.642</v>
      </c>
      <c r="D9" s="104">
        <f>'[34]I. Фін результат'!$C$9</f>
        <v>-2893.3</v>
      </c>
      <c r="E9" s="104">
        <f>'[33]I. Фін результат'!$D$9</f>
        <v>-3602.3</v>
      </c>
      <c r="F9" s="104">
        <f t="shared" si="0"/>
        <v>-2893.3</v>
      </c>
      <c r="G9" s="104">
        <v>-709</v>
      </c>
      <c r="H9" s="109">
        <f t="shared" si="1"/>
        <v>80.31813008355772</v>
      </c>
      <c r="I9" s="110"/>
    </row>
    <row r="10" spans="1:9" s="98" customFormat="1" ht="19.5" customHeight="1">
      <c r="A10" s="41" t="s">
        <v>145</v>
      </c>
      <c r="B10" s="102">
        <v>1012</v>
      </c>
      <c r="C10" s="104">
        <f>'[33]I. Фін результат'!$C$10</f>
        <v>-26154.23</v>
      </c>
      <c r="D10" s="104">
        <f>'[34]I. Фін результат'!$C$10</f>
        <v>-39992.7</v>
      </c>
      <c r="E10" s="104">
        <f>'[33]I. Фін результат'!$D$10</f>
        <v>-40448.8</v>
      </c>
      <c r="F10" s="104">
        <f t="shared" si="0"/>
        <v>-39992.7</v>
      </c>
      <c r="G10" s="104">
        <v>-456.1</v>
      </c>
      <c r="H10" s="109">
        <f t="shared" si="1"/>
        <v>98.87240165344829</v>
      </c>
      <c r="I10" s="110"/>
    </row>
    <row r="11" spans="1:9" s="98" customFormat="1" ht="19.5" customHeight="1">
      <c r="A11" s="41" t="s">
        <v>146</v>
      </c>
      <c r="B11" s="102">
        <v>1013</v>
      </c>
      <c r="C11" s="104">
        <f>'[33]I. Фін результат'!$C$11</f>
        <v>-3345.849</v>
      </c>
      <c r="D11" s="104">
        <f>'[34]I. Фін результат'!$C$11</f>
        <v>-5102.1</v>
      </c>
      <c r="E11" s="104">
        <f>'[33]I. Фін результат'!$D$11</f>
        <v>-4949.8</v>
      </c>
      <c r="F11" s="104">
        <f t="shared" si="0"/>
        <v>-5102.1</v>
      </c>
      <c r="G11" s="104">
        <v>152.3</v>
      </c>
      <c r="H11" s="109">
        <f t="shared" si="1"/>
        <v>103.07689199563619</v>
      </c>
      <c r="I11" s="110"/>
    </row>
    <row r="12" spans="1:9" s="98" customFormat="1" ht="19.5" customHeight="1">
      <c r="A12" s="41" t="s">
        <v>57</v>
      </c>
      <c r="B12" s="102">
        <v>1014</v>
      </c>
      <c r="C12" s="104">
        <f>'[33]I. Фін результат'!$C$12</f>
        <v>-13854</v>
      </c>
      <c r="D12" s="104">
        <f>'[34]I. Фін результат'!$C$12</f>
        <v>-16231.6</v>
      </c>
      <c r="E12" s="104">
        <f>'[33]I. Фін результат'!$D$12</f>
        <v>-17467.8</v>
      </c>
      <c r="F12" s="104">
        <f t="shared" si="0"/>
        <v>-16231.6</v>
      </c>
      <c r="G12" s="104">
        <v>-1236.2</v>
      </c>
      <c r="H12" s="109">
        <f t="shared" si="1"/>
        <v>92.92297828003527</v>
      </c>
      <c r="I12" s="110"/>
    </row>
    <row r="13" spans="1:9" s="98" customFormat="1" ht="19.5" customHeight="1">
      <c r="A13" s="41" t="s">
        <v>58</v>
      </c>
      <c r="B13" s="102">
        <v>1015</v>
      </c>
      <c r="C13" s="104">
        <f>'[33]I. Фін результат'!$C$13</f>
        <v>-2868.6</v>
      </c>
      <c r="D13" s="104">
        <f>'[34]I. Фін результат'!$C$13</f>
        <v>-3340.5</v>
      </c>
      <c r="E13" s="104">
        <f>'[33]I. Фін результат'!$D$13</f>
        <v>-3843</v>
      </c>
      <c r="F13" s="104">
        <f t="shared" si="0"/>
        <v>-3340.5</v>
      </c>
      <c r="G13" s="104">
        <v>-502.5</v>
      </c>
      <c r="H13" s="109">
        <f t="shared" si="1"/>
        <v>86.92427790788446</v>
      </c>
      <c r="I13" s="110"/>
    </row>
    <row r="14" spans="1:9" s="98" customFormat="1" ht="36">
      <c r="A14" s="41" t="s">
        <v>147</v>
      </c>
      <c r="B14" s="102">
        <v>1016</v>
      </c>
      <c r="C14" s="104">
        <f>'[33]I. Фін результат'!$C$14</f>
        <v>-1573.114</v>
      </c>
      <c r="D14" s="104">
        <f>'[34]I. Фін результат'!$C$14</f>
        <v>-1245.3</v>
      </c>
      <c r="E14" s="104">
        <f>'[33]I. Фін результат'!$D$14</f>
        <v>-1522</v>
      </c>
      <c r="F14" s="104">
        <f t="shared" si="0"/>
        <v>-1245.3</v>
      </c>
      <c r="G14" s="104">
        <v>-276.7</v>
      </c>
      <c r="H14" s="109">
        <f t="shared" si="1"/>
        <v>81.81997371879106</v>
      </c>
      <c r="I14" s="110"/>
    </row>
    <row r="15" spans="1:9" s="98" customFormat="1" ht="19.5" customHeight="1">
      <c r="A15" s="41" t="s">
        <v>148</v>
      </c>
      <c r="B15" s="102">
        <v>1017</v>
      </c>
      <c r="C15" s="104">
        <f>'[33]I. Фін результат'!$C$15</f>
        <v>-384.408</v>
      </c>
      <c r="D15" s="104">
        <f>'[34]I. Фін результат'!$C$15</f>
        <v>-484.2</v>
      </c>
      <c r="E15" s="104">
        <f>'[33]I. Фін результат'!$D$15</f>
        <v>-549.5</v>
      </c>
      <c r="F15" s="104">
        <f t="shared" si="0"/>
        <v>-484.2</v>
      </c>
      <c r="G15" s="104">
        <v>-65.3</v>
      </c>
      <c r="H15" s="109">
        <f t="shared" si="1"/>
        <v>88.1164695177434</v>
      </c>
      <c r="I15" s="110"/>
    </row>
    <row r="16" spans="1:9" s="98" customFormat="1" ht="19.5" customHeight="1">
      <c r="A16" s="41" t="s">
        <v>149</v>
      </c>
      <c r="B16" s="102">
        <v>1018</v>
      </c>
      <c r="C16" s="104">
        <f>'[33]I. Фін результат'!$C$16</f>
        <v>-503.2</v>
      </c>
      <c r="D16" s="104">
        <f>'[34]I. Фін результат'!$C$16</f>
        <v>-1033.4</v>
      </c>
      <c r="E16" s="104">
        <f>'[33]I. Фін результат'!$D$16</f>
        <v>-1579.1</v>
      </c>
      <c r="F16" s="104">
        <f t="shared" si="0"/>
        <v>-1033.4</v>
      </c>
      <c r="G16" s="104">
        <v>-545.7</v>
      </c>
      <c r="H16" s="109">
        <f t="shared" si="1"/>
        <v>65.44234057374454</v>
      </c>
      <c r="I16" s="110"/>
    </row>
    <row r="17" spans="1:9" s="23" customFormat="1" ht="19.5" customHeight="1">
      <c r="A17" s="44" t="s">
        <v>150</v>
      </c>
      <c r="B17" s="36">
        <v>1020</v>
      </c>
      <c r="C17" s="111">
        <f>SUM(C7,C8)</f>
        <v>1963.9570000000022</v>
      </c>
      <c r="D17" s="111">
        <f>SUM(D7,D8)</f>
        <v>1543.9000000000087</v>
      </c>
      <c r="E17" s="111">
        <f>SUM(E7,E8)</f>
        <v>1486.0999999999767</v>
      </c>
      <c r="F17" s="111">
        <f>SUM(F7,F8)</f>
        <v>1543.9000000000087</v>
      </c>
      <c r="G17" s="105">
        <f>F17-E17</f>
        <v>57.800000000032014</v>
      </c>
      <c r="H17" s="106">
        <f t="shared" si="1"/>
        <v>103.88937487383305</v>
      </c>
      <c r="I17" s="107"/>
    </row>
    <row r="18" spans="1:9" ht="19.5" customHeight="1">
      <c r="A18" s="41" t="s">
        <v>151</v>
      </c>
      <c r="B18" s="34">
        <v>1030</v>
      </c>
      <c r="C18" s="108">
        <f>SUM(C19:C38,C40)</f>
        <v>-4559.969</v>
      </c>
      <c r="D18" s="108">
        <f>SUM(D19:D38,D40)</f>
        <v>-5070.080000000002</v>
      </c>
      <c r="E18" s="108">
        <f>SUM(E19:E38,E40)</f>
        <v>-5446.500000000001</v>
      </c>
      <c r="F18" s="108">
        <f>SUM(F19:F38,F40)</f>
        <v>-5070.080000000002</v>
      </c>
      <c r="G18" s="104">
        <v>-376.4</v>
      </c>
      <c r="H18" s="109">
        <f t="shared" si="1"/>
        <v>93.08877260626092</v>
      </c>
      <c r="I18" s="110"/>
    </row>
    <row r="19" spans="1:9" ht="19.5" customHeight="1">
      <c r="A19" s="41" t="s">
        <v>152</v>
      </c>
      <c r="B19" s="34">
        <v>1031</v>
      </c>
      <c r="C19" s="104">
        <f>'[33]I. Фін результат'!$C$19</f>
        <v>-135.5</v>
      </c>
      <c r="D19" s="104">
        <f>'[34]I. Фін результат'!$C$19</f>
        <v>-176.7</v>
      </c>
      <c r="E19" s="104">
        <f>'[33]I. Фін результат'!$D$19</f>
        <v>-148</v>
      </c>
      <c r="F19" s="104">
        <f aca="true" t="shared" si="2" ref="F19:F30">D19</f>
        <v>-176.7</v>
      </c>
      <c r="G19" s="104">
        <v>28.7</v>
      </c>
      <c r="H19" s="109">
        <f t="shared" si="1"/>
        <v>119.39189189189187</v>
      </c>
      <c r="I19" s="110"/>
    </row>
    <row r="20" spans="1:9" ht="19.5" customHeight="1">
      <c r="A20" s="41" t="s">
        <v>153</v>
      </c>
      <c r="B20" s="34">
        <v>1032</v>
      </c>
      <c r="C20" s="104" t="str">
        <f>'[33]I. Фін результат'!$C$20</f>
        <v>-</v>
      </c>
      <c r="D20" s="104" t="str">
        <f>'[34]I. Фін результат'!$C$20</f>
        <v>-</v>
      </c>
      <c r="E20" s="104">
        <f>'[33]I. Фін результат'!$D$20</f>
        <v>-7.2</v>
      </c>
      <c r="F20" s="112" t="str">
        <f t="shared" si="2"/>
        <v>-</v>
      </c>
      <c r="G20" s="104">
        <v>-7.2</v>
      </c>
      <c r="H20" s="109" t="s">
        <v>154</v>
      </c>
      <c r="I20" s="110"/>
    </row>
    <row r="21" spans="1:9" ht="19.5" customHeight="1">
      <c r="A21" s="41" t="s">
        <v>155</v>
      </c>
      <c r="B21" s="34">
        <v>1033</v>
      </c>
      <c r="C21" s="104">
        <f>'[33]I. Фін результат'!$C$21</f>
        <v>0</v>
      </c>
      <c r="D21" s="104">
        <f>'[34]I. Фін результат'!$C$21</f>
        <v>0</v>
      </c>
      <c r="E21" s="104">
        <f>'[33]I. Фін результат'!$D$21</f>
        <v>0</v>
      </c>
      <c r="F21" s="112">
        <f t="shared" si="2"/>
        <v>0</v>
      </c>
      <c r="G21" s="104">
        <f>F21-E21</f>
        <v>0</v>
      </c>
      <c r="H21" s="109" t="s">
        <v>154</v>
      </c>
      <c r="I21" s="110"/>
    </row>
    <row r="22" spans="1:9" ht="19.5" customHeight="1">
      <c r="A22" s="41" t="s">
        <v>156</v>
      </c>
      <c r="B22" s="34">
        <v>1034</v>
      </c>
      <c r="C22" s="104">
        <f>'[33]I. Фін результат'!$C$22</f>
        <v>0</v>
      </c>
      <c r="D22" s="104">
        <f>'[34]I. Фін результат'!$C$22</f>
        <v>0</v>
      </c>
      <c r="E22" s="104">
        <f>'[33]I. Фін результат'!$D$21</f>
        <v>0</v>
      </c>
      <c r="F22" s="112">
        <f t="shared" si="2"/>
        <v>0</v>
      </c>
      <c r="G22" s="104">
        <f>F22-E22</f>
        <v>0</v>
      </c>
      <c r="H22" s="109" t="s">
        <v>154</v>
      </c>
      <c r="I22" s="110"/>
    </row>
    <row r="23" spans="1:9" ht="19.5" customHeight="1">
      <c r="A23" s="41" t="s">
        <v>157</v>
      </c>
      <c r="B23" s="34">
        <v>1035</v>
      </c>
      <c r="C23" s="104">
        <f>'[33]I. Фін результат'!$C$23</f>
        <v>0</v>
      </c>
      <c r="D23" s="104">
        <f>'[34]I. Фін результат'!$C$23</f>
        <v>0</v>
      </c>
      <c r="E23" s="104">
        <f>'[33]I. Фін результат'!$D$21</f>
        <v>0</v>
      </c>
      <c r="F23" s="112">
        <f t="shared" si="2"/>
        <v>0</v>
      </c>
      <c r="G23" s="104">
        <f>F23-E23</f>
        <v>0</v>
      </c>
      <c r="H23" s="109" t="s">
        <v>154</v>
      </c>
      <c r="I23" s="110"/>
    </row>
    <row r="24" spans="1:9" s="98" customFormat="1" ht="19.5" customHeight="1">
      <c r="A24" s="41" t="s">
        <v>158</v>
      </c>
      <c r="B24" s="34">
        <v>1036</v>
      </c>
      <c r="C24" s="104">
        <f>'[33]I. Фін результат'!$C$24</f>
        <v>-39.1</v>
      </c>
      <c r="D24" s="104">
        <f>'[34]I. Фін результат'!$C$24</f>
        <v>-43.6</v>
      </c>
      <c r="E24" s="104">
        <f>'[33]I. Фін результат'!$D$24</f>
        <v>-55.2</v>
      </c>
      <c r="F24" s="104">
        <f t="shared" si="2"/>
        <v>-43.6</v>
      </c>
      <c r="G24" s="104">
        <f>-11.6</f>
        <v>-11.6</v>
      </c>
      <c r="H24" s="109">
        <f>(F24/E24)*100</f>
        <v>78.98550724637681</v>
      </c>
      <c r="I24" s="110"/>
    </row>
    <row r="25" spans="1:9" s="98" customFormat="1" ht="19.5" customHeight="1">
      <c r="A25" s="41" t="s">
        <v>159</v>
      </c>
      <c r="B25" s="34">
        <v>1037</v>
      </c>
      <c r="C25" s="104">
        <f>'[33]I. Фін результат'!$C$25</f>
        <v>-8.8</v>
      </c>
      <c r="D25" s="104">
        <f>'[34]I. Фін результат'!$C$25</f>
        <v>-10.5</v>
      </c>
      <c r="E25" s="104">
        <f>'[33]I. Фін результат'!$D$25</f>
        <v>-10</v>
      </c>
      <c r="F25" s="112">
        <f t="shared" si="2"/>
        <v>-10.5</v>
      </c>
      <c r="G25" s="104">
        <v>1</v>
      </c>
      <c r="H25" s="109">
        <f>(F25/E25)*100</f>
        <v>105</v>
      </c>
      <c r="I25" s="110"/>
    </row>
    <row r="26" spans="1:9" s="98" customFormat="1" ht="19.5" customHeight="1">
      <c r="A26" s="41" t="s">
        <v>160</v>
      </c>
      <c r="B26" s="34">
        <v>1038</v>
      </c>
      <c r="C26" s="104">
        <f>'[33]I. Фін результат'!$C$26</f>
        <v>-2908.7</v>
      </c>
      <c r="D26" s="104">
        <f>'[34]I. Фін результат'!$C$26</f>
        <v>-3085.3</v>
      </c>
      <c r="E26" s="104">
        <f>'[33]I. Фін результат'!$D$26</f>
        <v>-3418.4</v>
      </c>
      <c r="F26" s="104">
        <f t="shared" si="2"/>
        <v>-3085.3</v>
      </c>
      <c r="G26" s="104">
        <v>-333.1</v>
      </c>
      <c r="H26" s="109">
        <f>(F26/E26)*100</f>
        <v>90.25567516967003</v>
      </c>
      <c r="I26" s="110"/>
    </row>
    <row r="27" spans="1:9" s="98" customFormat="1" ht="19.5" customHeight="1">
      <c r="A27" s="41" t="s">
        <v>161</v>
      </c>
      <c r="B27" s="34">
        <v>1039</v>
      </c>
      <c r="C27" s="104">
        <f>'[33]I. Фін результат'!$C$27</f>
        <v>-608.2</v>
      </c>
      <c r="D27" s="104">
        <f>'[34]I. Фін результат'!$C$27</f>
        <v>-667.3</v>
      </c>
      <c r="E27" s="104">
        <f>'[33]I. Фін результат'!$D$27</f>
        <v>-752.1</v>
      </c>
      <c r="F27" s="104">
        <f t="shared" si="2"/>
        <v>-667.3</v>
      </c>
      <c r="G27" s="104">
        <v>-84.8</v>
      </c>
      <c r="H27" s="109">
        <f>(F27/E27)*100</f>
        <v>88.72490360324424</v>
      </c>
      <c r="I27" s="110"/>
    </row>
    <row r="28" spans="1:9" s="98" customFormat="1" ht="42.75" customHeight="1">
      <c r="A28" s="41" t="s">
        <v>162</v>
      </c>
      <c r="B28" s="34">
        <v>1040</v>
      </c>
      <c r="C28" s="104">
        <f>'[33]I. Фін результат'!$C$28</f>
        <v>-14.769</v>
      </c>
      <c r="D28" s="104">
        <f>'[34]I. Фін результат'!$C$28</f>
        <v>-41.4</v>
      </c>
      <c r="E28" s="104">
        <f>'[33]I. Фін результат'!$D$28</f>
        <v>-20.8</v>
      </c>
      <c r="F28" s="104">
        <f t="shared" si="2"/>
        <v>-41.4</v>
      </c>
      <c r="G28" s="104">
        <v>20.2</v>
      </c>
      <c r="H28" s="109">
        <f>(F28/E28)*100</f>
        <v>199.03846153846152</v>
      </c>
      <c r="I28" s="110"/>
    </row>
    <row r="29" spans="1:9" s="98" customFormat="1" ht="42.75" customHeight="1">
      <c r="A29" s="41" t="s">
        <v>163</v>
      </c>
      <c r="B29" s="34">
        <v>1041</v>
      </c>
      <c r="C29" s="104">
        <f>'[33]I. Фін результат'!$C$29</f>
        <v>0</v>
      </c>
      <c r="D29" s="104">
        <f>'[34]I. Фін результат'!$C$29</f>
        <v>0</v>
      </c>
      <c r="E29" s="104">
        <f>'[33]I. Фін результат'!$D$29</f>
        <v>0</v>
      </c>
      <c r="F29" s="104">
        <f t="shared" si="2"/>
        <v>0</v>
      </c>
      <c r="G29" s="104">
        <f>F29-E29</f>
        <v>0</v>
      </c>
      <c r="H29" s="109" t="s">
        <v>154</v>
      </c>
      <c r="I29" s="110"/>
    </row>
    <row r="30" spans="1:9" s="98" customFormat="1" ht="19.5" customHeight="1">
      <c r="A30" s="41" t="s">
        <v>164</v>
      </c>
      <c r="B30" s="34">
        <v>1042</v>
      </c>
      <c r="C30" s="104">
        <f>'[33]I. Фін результат'!$C$30</f>
        <v>-0.8</v>
      </c>
      <c r="D30" s="104">
        <f>'[34]I. Фін результат'!$C$30</f>
        <v>-0.8</v>
      </c>
      <c r="E30" s="104">
        <f>'[33]I. Фін результат'!$D$30</f>
        <v>0</v>
      </c>
      <c r="F30" s="104">
        <f t="shared" si="2"/>
        <v>-0.8</v>
      </c>
      <c r="G30" s="104">
        <v>0.8</v>
      </c>
      <c r="H30" s="109" t="s">
        <v>154</v>
      </c>
      <c r="I30" s="110"/>
    </row>
    <row r="31" spans="1:9" s="98" customFormat="1" ht="19.5" customHeight="1">
      <c r="A31" s="41" t="s">
        <v>165</v>
      </c>
      <c r="B31" s="34">
        <v>1043</v>
      </c>
      <c r="C31" s="104" t="str">
        <f>'[33]I. Фін результат'!$C$31</f>
        <v>-</v>
      </c>
      <c r="D31" s="104" t="str">
        <f>'[34]I. Фін результат'!$C$31</f>
        <v>-</v>
      </c>
      <c r="E31" s="104">
        <f>'[33]I. Фін результат'!$D$31</f>
        <v>-3.2</v>
      </c>
      <c r="F31" s="104">
        <v>0</v>
      </c>
      <c r="G31" s="104">
        <v>-3.2</v>
      </c>
      <c r="H31" s="109" t="s">
        <v>154</v>
      </c>
      <c r="I31" s="110"/>
    </row>
    <row r="32" spans="1:9" s="98" customFormat="1" ht="19.5" customHeight="1">
      <c r="A32" s="41" t="s">
        <v>166</v>
      </c>
      <c r="B32" s="34">
        <v>1044</v>
      </c>
      <c r="C32" s="104">
        <f>'[33]I. Фін результат'!$C$32</f>
        <v>-154.4</v>
      </c>
      <c r="D32" s="104">
        <f>'[34]I. Фін результат'!$C$32</f>
        <v>-171.4</v>
      </c>
      <c r="E32" s="104">
        <f>'[33]I. Фін результат'!$D$32</f>
        <v>-154.4</v>
      </c>
      <c r="F32" s="104">
        <f aca="true" t="shared" si="3" ref="F32:F40">D32</f>
        <v>-171.4</v>
      </c>
      <c r="G32" s="104">
        <v>17</v>
      </c>
      <c r="H32" s="109">
        <f>(F32/E32)*100</f>
        <v>111.01036269430051</v>
      </c>
      <c r="I32" s="110"/>
    </row>
    <row r="33" spans="1:9" s="98" customFormat="1" ht="19.5" customHeight="1">
      <c r="A33" s="41" t="s">
        <v>167</v>
      </c>
      <c r="B33" s="34">
        <v>1045</v>
      </c>
      <c r="C33" s="104">
        <f>'[33]I. Фін результат'!$C$33</f>
        <v>-17.6</v>
      </c>
      <c r="D33" s="104">
        <f>'[34]I. Фін результат'!$C$33</f>
        <v>-17.6</v>
      </c>
      <c r="E33" s="104">
        <f>'[33]I. Фін результат'!$D$33</f>
        <v>-17.6</v>
      </c>
      <c r="F33" s="104">
        <f t="shared" si="3"/>
        <v>-17.6</v>
      </c>
      <c r="G33" s="104">
        <v>0</v>
      </c>
      <c r="H33" s="109">
        <f>(F33/E33)*100</f>
        <v>100</v>
      </c>
      <c r="I33" s="110"/>
    </row>
    <row r="34" spans="1:9" s="98" customFormat="1" ht="19.5" customHeight="1">
      <c r="A34" s="41" t="s">
        <v>168</v>
      </c>
      <c r="B34" s="34">
        <v>1046</v>
      </c>
      <c r="C34" s="113" t="str">
        <f>'[33]I. Фін результат'!$C$34</f>
        <v>-</v>
      </c>
      <c r="D34" s="113" t="str">
        <f>'[34]I. Фін результат'!$C$34</f>
        <v>-</v>
      </c>
      <c r="E34" s="113">
        <f>'[33]I. Фін результат'!$D$34</f>
        <v>0</v>
      </c>
      <c r="F34" s="113" t="str">
        <f t="shared" si="3"/>
        <v>-</v>
      </c>
      <c r="G34" s="113" t="s">
        <v>154</v>
      </c>
      <c r="H34" s="109" t="s">
        <v>154</v>
      </c>
      <c r="I34" s="110"/>
    </row>
    <row r="35" spans="1:9" s="98" customFormat="1" ht="19.5" customHeight="1">
      <c r="A35" s="41" t="s">
        <v>169</v>
      </c>
      <c r="B35" s="34">
        <v>1047</v>
      </c>
      <c r="C35" s="104">
        <f>'[33]I. Фін результат'!$C$35</f>
        <v>0</v>
      </c>
      <c r="D35" s="104">
        <f>'[34]I. Фін результат'!$C$35</f>
        <v>0</v>
      </c>
      <c r="E35" s="104">
        <f>'[33]I. Фін результат'!$D$35</f>
        <v>0</v>
      </c>
      <c r="F35" s="104">
        <f t="shared" si="3"/>
        <v>0</v>
      </c>
      <c r="G35" s="104">
        <f>F35-E35</f>
        <v>0</v>
      </c>
      <c r="H35" s="109" t="s">
        <v>154</v>
      </c>
      <c r="I35" s="110"/>
    </row>
    <row r="36" spans="1:9" s="98" customFormat="1" ht="19.5" customHeight="1">
      <c r="A36" s="41" t="s">
        <v>170</v>
      </c>
      <c r="B36" s="34">
        <v>1048</v>
      </c>
      <c r="C36" s="104">
        <f>'[33]I. Фін результат'!$C$36</f>
        <v>0</v>
      </c>
      <c r="D36" s="104">
        <f>'[34]I. Фін результат'!$C$36</f>
        <v>0</v>
      </c>
      <c r="E36" s="104">
        <f>'[33]I. Фін результат'!$D$36</f>
        <v>-46</v>
      </c>
      <c r="F36" s="104">
        <f t="shared" si="3"/>
        <v>0</v>
      </c>
      <c r="G36" s="104">
        <v>-46</v>
      </c>
      <c r="H36" s="109">
        <f>(F36/E36)*100</f>
        <v>0</v>
      </c>
      <c r="I36" s="110"/>
    </row>
    <row r="37" spans="1:9" s="98" customFormat="1" ht="19.5" customHeight="1">
      <c r="A37" s="41" t="s">
        <v>171</v>
      </c>
      <c r="B37" s="34">
        <v>1049</v>
      </c>
      <c r="C37" s="104">
        <f>'[33]I. Фін результат'!$C$37</f>
        <v>-3.3</v>
      </c>
      <c r="D37" s="104">
        <f>'[34]I. Фін результат'!$C$37</f>
        <v>-3.3</v>
      </c>
      <c r="E37" s="104">
        <f>'[33]I. Фін результат'!$D$37</f>
        <v>-36.8</v>
      </c>
      <c r="F37" s="104">
        <f t="shared" si="3"/>
        <v>-3.3</v>
      </c>
      <c r="G37" s="104">
        <v>-33.5</v>
      </c>
      <c r="H37" s="109">
        <f>(F37/E37)*100</f>
        <v>8.967391304347826</v>
      </c>
      <c r="I37" s="110"/>
    </row>
    <row r="38" spans="1:9" s="98" customFormat="1" ht="42.75" customHeight="1">
      <c r="A38" s="41" t="s">
        <v>172</v>
      </c>
      <c r="B38" s="34">
        <v>1050</v>
      </c>
      <c r="C38" s="104">
        <f>'[33]I. Фін результат'!$C$38</f>
        <v>-268.1</v>
      </c>
      <c r="D38" s="104">
        <f>'[34]I. Фін результат'!$C$38</f>
        <v>-277</v>
      </c>
      <c r="E38" s="104">
        <f>'[33]I. Фін результат'!$D$38</f>
        <v>-233.2</v>
      </c>
      <c r="F38" s="104">
        <f t="shared" si="3"/>
        <v>-277</v>
      </c>
      <c r="G38" s="104">
        <v>43.8</v>
      </c>
      <c r="H38" s="109">
        <f>(F38/E38)*100</f>
        <v>118.78216123499143</v>
      </c>
      <c r="I38" s="110"/>
    </row>
    <row r="39" spans="1:9" s="98" customFormat="1" ht="19.5" customHeight="1">
      <c r="A39" s="41" t="s">
        <v>173</v>
      </c>
      <c r="B39" s="34" t="s">
        <v>174</v>
      </c>
      <c r="C39" s="104">
        <f>'[33]I. Фін результат'!$C$39</f>
        <v>-46.8</v>
      </c>
      <c r="D39" s="104">
        <f>'[34]I. Фін результат'!$C$39</f>
        <v>-131.5</v>
      </c>
      <c r="E39" s="104">
        <f>'[33]I. Фін результат'!$D$39</f>
        <v>-27.2</v>
      </c>
      <c r="F39" s="104">
        <f t="shared" si="3"/>
        <v>-131.5</v>
      </c>
      <c r="G39" s="104">
        <v>104.3</v>
      </c>
      <c r="H39" s="109">
        <f>(F39/E39)*100</f>
        <v>483.4558823529412</v>
      </c>
      <c r="I39" s="110"/>
    </row>
    <row r="40" spans="1:9" s="98" customFormat="1" ht="19.5" customHeight="1">
      <c r="A40" s="41" t="s">
        <v>175</v>
      </c>
      <c r="B40" s="34">
        <v>1051</v>
      </c>
      <c r="C40" s="104">
        <f>'[33]I. Фін результат'!$C$40</f>
        <v>-400.7</v>
      </c>
      <c r="D40" s="104">
        <f>'[34]I. Фін результат'!$C$40</f>
        <v>-575.1800000000001</v>
      </c>
      <c r="E40" s="104">
        <f>'[33]I. Фін результат'!$D$40</f>
        <v>-543.6</v>
      </c>
      <c r="F40" s="104">
        <f t="shared" si="3"/>
        <v>-575.1800000000001</v>
      </c>
      <c r="G40" s="104">
        <v>31.6</v>
      </c>
      <c r="H40" s="109">
        <f>(F40/E40)*100</f>
        <v>105.8094186902134</v>
      </c>
      <c r="I40" s="110"/>
    </row>
    <row r="41" spans="1:9" ht="19.5" customHeight="1">
      <c r="A41" s="41" t="s">
        <v>176</v>
      </c>
      <c r="B41" s="34">
        <v>1060</v>
      </c>
      <c r="C41" s="108">
        <f>'[33]I. Фін результат'!$C$41</f>
        <v>0</v>
      </c>
      <c r="D41" s="108">
        <f>'[34]I. Фін результат'!$C$41</f>
        <v>0</v>
      </c>
      <c r="E41" s="108">
        <f>SUM(E42:E48)</f>
        <v>0</v>
      </c>
      <c r="F41" s="114">
        <f>SUM(F42:F48)</f>
        <v>0</v>
      </c>
      <c r="G41" s="104">
        <f aca="true" t="shared" si="4" ref="G41:G49">F41-E41</f>
        <v>0</v>
      </c>
      <c r="H41" s="109" t="s">
        <v>154</v>
      </c>
      <c r="I41" s="110"/>
    </row>
    <row r="42" spans="1:9" s="98" customFormat="1" ht="19.5" customHeight="1">
      <c r="A42" s="41" t="s">
        <v>177</v>
      </c>
      <c r="B42" s="34">
        <v>1061</v>
      </c>
      <c r="C42" s="104">
        <f>'[33]I. Фін результат'!$C$42</f>
        <v>0</v>
      </c>
      <c r="D42" s="104">
        <f>'[34]I. Фін результат'!$C$42</f>
        <v>0</v>
      </c>
      <c r="E42" s="104">
        <f>'[33]I. Фін результат'!$D$42</f>
        <v>0</v>
      </c>
      <c r="F42" s="112">
        <f aca="true" t="shared" si="5" ref="F42:F49">D42</f>
        <v>0</v>
      </c>
      <c r="G42" s="104">
        <f t="shared" si="4"/>
        <v>0</v>
      </c>
      <c r="H42" s="109" t="s">
        <v>154</v>
      </c>
      <c r="I42" s="110"/>
    </row>
    <row r="43" spans="1:9" s="98" customFormat="1" ht="19.5" customHeight="1">
      <c r="A43" s="41" t="s">
        <v>178</v>
      </c>
      <c r="B43" s="34">
        <v>1062</v>
      </c>
      <c r="C43" s="104">
        <f>'[33]I. Фін результат'!$C$43</f>
        <v>0</v>
      </c>
      <c r="D43" s="104">
        <f>'[34]I. Фін результат'!$C$43</f>
        <v>0</v>
      </c>
      <c r="E43" s="104">
        <f>'[33]I. Фін результат'!$D$43</f>
        <v>0</v>
      </c>
      <c r="F43" s="112">
        <f t="shared" si="5"/>
        <v>0</v>
      </c>
      <c r="G43" s="104">
        <f t="shared" si="4"/>
        <v>0</v>
      </c>
      <c r="H43" s="109" t="s">
        <v>154</v>
      </c>
      <c r="I43" s="110"/>
    </row>
    <row r="44" spans="1:9" s="98" customFormat="1" ht="19.5" customHeight="1">
      <c r="A44" s="41" t="s">
        <v>160</v>
      </c>
      <c r="B44" s="34">
        <v>1063</v>
      </c>
      <c r="C44" s="104">
        <f>'[33]I. Фін результат'!$C$44</f>
        <v>0</v>
      </c>
      <c r="D44" s="104">
        <f>'[34]I. Фін результат'!$C$44</f>
        <v>0</v>
      </c>
      <c r="E44" s="104">
        <f>'[33]I. Фін результат'!$D$44</f>
        <v>0</v>
      </c>
      <c r="F44" s="112">
        <f t="shared" si="5"/>
        <v>0</v>
      </c>
      <c r="G44" s="104">
        <f t="shared" si="4"/>
        <v>0</v>
      </c>
      <c r="H44" s="109" t="s">
        <v>154</v>
      </c>
      <c r="I44" s="110"/>
    </row>
    <row r="45" spans="1:9" s="98" customFormat="1" ht="19.5" customHeight="1">
      <c r="A45" s="41" t="s">
        <v>161</v>
      </c>
      <c r="B45" s="34">
        <v>1064</v>
      </c>
      <c r="C45" s="104">
        <f>'[33]I. Фін результат'!$C$45</f>
        <v>0</v>
      </c>
      <c r="D45" s="104">
        <f>'[34]I. Фін результат'!$C$45</f>
        <v>0</v>
      </c>
      <c r="E45" s="104">
        <f>'[33]I. Фін результат'!$D$45</f>
        <v>0</v>
      </c>
      <c r="F45" s="112">
        <f t="shared" si="5"/>
        <v>0</v>
      </c>
      <c r="G45" s="104">
        <f t="shared" si="4"/>
        <v>0</v>
      </c>
      <c r="H45" s="109" t="s">
        <v>154</v>
      </c>
      <c r="I45" s="110"/>
    </row>
    <row r="46" spans="1:9" s="98" customFormat="1" ht="19.5" customHeight="1">
      <c r="A46" s="41" t="s">
        <v>179</v>
      </c>
      <c r="B46" s="34">
        <v>1065</v>
      </c>
      <c r="C46" s="104">
        <f>'[33]I. Фін результат'!$C$46</f>
        <v>0</v>
      </c>
      <c r="D46" s="104">
        <f>'[34]I. Фін результат'!$C$46</f>
        <v>0</v>
      </c>
      <c r="E46" s="104">
        <f>'[33]I. Фін результат'!$D$46</f>
        <v>0</v>
      </c>
      <c r="F46" s="112">
        <f t="shared" si="5"/>
        <v>0</v>
      </c>
      <c r="G46" s="104">
        <f t="shared" si="4"/>
        <v>0</v>
      </c>
      <c r="H46" s="109" t="s">
        <v>154</v>
      </c>
      <c r="I46" s="110"/>
    </row>
    <row r="47" spans="1:9" s="98" customFormat="1" ht="19.5" customHeight="1">
      <c r="A47" s="41" t="s">
        <v>180</v>
      </c>
      <c r="B47" s="34">
        <v>1066</v>
      </c>
      <c r="C47" s="104">
        <f>'[33]I. Фін результат'!$C$47</f>
        <v>0</v>
      </c>
      <c r="D47" s="104">
        <f>'[34]I. Фін результат'!$C$47</f>
        <v>0</v>
      </c>
      <c r="E47" s="104">
        <f>'[33]I. Фін результат'!$D$47</f>
        <v>0</v>
      </c>
      <c r="F47" s="112">
        <f t="shared" si="5"/>
        <v>0</v>
      </c>
      <c r="G47" s="104">
        <f t="shared" si="4"/>
        <v>0</v>
      </c>
      <c r="H47" s="109" t="s">
        <v>154</v>
      </c>
      <c r="I47" s="110"/>
    </row>
    <row r="48" spans="1:9" s="98" customFormat="1" ht="19.5" customHeight="1">
      <c r="A48" s="41" t="s">
        <v>181</v>
      </c>
      <c r="B48" s="34">
        <v>1067</v>
      </c>
      <c r="C48" s="104">
        <f>'[33]I. Фін результат'!$C$48</f>
        <v>0</v>
      </c>
      <c r="D48" s="104">
        <f>'[34]I. Фін результат'!$C$48</f>
        <v>0</v>
      </c>
      <c r="E48" s="104">
        <f>'[33]I. Фін результат'!$D$48</f>
        <v>0</v>
      </c>
      <c r="F48" s="112">
        <f t="shared" si="5"/>
        <v>0</v>
      </c>
      <c r="G48" s="104">
        <f t="shared" si="4"/>
        <v>0</v>
      </c>
      <c r="H48" s="109" t="s">
        <v>154</v>
      </c>
      <c r="I48" s="110"/>
    </row>
    <row r="49" spans="1:9" s="98" customFormat="1" ht="19.5" customHeight="1">
      <c r="A49" s="41" t="s">
        <v>182</v>
      </c>
      <c r="B49" s="34">
        <v>1070</v>
      </c>
      <c r="C49" s="108">
        <f>SUM(C50:C52)</f>
        <v>3081</v>
      </c>
      <c r="D49" s="108">
        <f>SUM(D50:D52)</f>
        <v>17749</v>
      </c>
      <c r="E49" s="108">
        <f>SUM(E50:E52)</f>
        <v>5855</v>
      </c>
      <c r="F49" s="108">
        <f t="shared" si="5"/>
        <v>17749</v>
      </c>
      <c r="G49" s="104">
        <f t="shared" si="4"/>
        <v>11894</v>
      </c>
      <c r="H49" s="109">
        <f>(F49/E49)*100</f>
        <v>303.14261315115283</v>
      </c>
      <c r="I49" s="110"/>
    </row>
    <row r="50" spans="1:9" s="98" customFormat="1" ht="19.5" customHeight="1">
      <c r="A50" s="41" t="s">
        <v>183</v>
      </c>
      <c r="B50" s="34">
        <v>1071</v>
      </c>
      <c r="C50" s="104">
        <f>'[33]I. Фін результат'!$C$50</f>
        <v>0</v>
      </c>
      <c r="D50" s="104">
        <f>'[34]I. Фін результат'!$C$50</f>
        <v>0</v>
      </c>
      <c r="E50" s="104">
        <f>'[33]I. Фін результат'!$D$50</f>
        <v>0</v>
      </c>
      <c r="F50" s="112" t="s">
        <v>154</v>
      </c>
      <c r="G50" s="115" t="s">
        <v>154</v>
      </c>
      <c r="H50" s="109" t="s">
        <v>154</v>
      </c>
      <c r="I50" s="110"/>
    </row>
    <row r="51" spans="1:9" s="98" customFormat="1" ht="19.5" customHeight="1">
      <c r="A51" s="41" t="s">
        <v>184</v>
      </c>
      <c r="B51" s="34">
        <v>1072</v>
      </c>
      <c r="C51" s="104">
        <f>'[33]I. Фін результат'!$C$51</f>
        <v>0</v>
      </c>
      <c r="D51" s="104">
        <f>'[34]I. Фін результат'!$C$51</f>
        <v>0</v>
      </c>
      <c r="E51" s="104">
        <f>'[33]I. Фін результат'!$D$51</f>
        <v>0</v>
      </c>
      <c r="F51" s="112" t="s">
        <v>154</v>
      </c>
      <c r="G51" s="115" t="s">
        <v>154</v>
      </c>
      <c r="H51" s="109" t="s">
        <v>154</v>
      </c>
      <c r="I51" s="110"/>
    </row>
    <row r="52" spans="1:9" s="98" customFormat="1" ht="19.5" customHeight="1">
      <c r="A52" s="41" t="s">
        <v>185</v>
      </c>
      <c r="B52" s="34">
        <v>1073</v>
      </c>
      <c r="C52" s="104">
        <f>'[33]I. Фін результат'!$C$52</f>
        <v>3081</v>
      </c>
      <c r="D52" s="104">
        <f>'[34]I. Фін результат'!$C$52</f>
        <v>17749</v>
      </c>
      <c r="E52" s="104">
        <f>'[33]I. Фін результат'!$D$52</f>
        <v>5855</v>
      </c>
      <c r="F52" s="104">
        <f>D52</f>
        <v>17749</v>
      </c>
      <c r="G52" s="104">
        <f>F52-E52</f>
        <v>11894</v>
      </c>
      <c r="H52" s="109">
        <f>(F52/E52)*100</f>
        <v>303.14261315115283</v>
      </c>
      <c r="I52" s="110"/>
    </row>
    <row r="53" spans="1:9" s="98" customFormat="1" ht="19.5" customHeight="1">
      <c r="A53" s="116" t="s">
        <v>186</v>
      </c>
      <c r="B53" s="34">
        <v>1080</v>
      </c>
      <c r="C53" s="108">
        <f>SUM(C54:C59)</f>
        <v>-3022</v>
      </c>
      <c r="D53" s="108">
        <f>SUM(D54:D59)</f>
        <v>-5044</v>
      </c>
      <c r="E53" s="108">
        <f>SUM(E54:E59)</f>
        <v>-966.6</v>
      </c>
      <c r="F53" s="108">
        <f>SUM(F54:F59)</f>
        <v>-5044</v>
      </c>
      <c r="G53" s="104">
        <v>4077.4</v>
      </c>
      <c r="H53" s="109">
        <f>(F53/E53)*100</f>
        <v>521.8290916614939</v>
      </c>
      <c r="I53" s="110"/>
    </row>
    <row r="54" spans="1:9" s="98" customFormat="1" ht="19.5" customHeight="1">
      <c r="A54" s="41" t="s">
        <v>183</v>
      </c>
      <c r="B54" s="34">
        <v>1081</v>
      </c>
      <c r="C54" s="104">
        <f>'[33]I. Фін результат'!$C$54</f>
        <v>0</v>
      </c>
      <c r="D54" s="104">
        <f>'[34]I. Фін результат'!$C$54</f>
        <v>0</v>
      </c>
      <c r="E54" s="104">
        <f>'[33]I. Фін результат'!$D$54</f>
        <v>0</v>
      </c>
      <c r="F54" s="112">
        <f aca="true" t="shared" si="6" ref="F54:F59">D54</f>
        <v>0</v>
      </c>
      <c r="G54" s="104">
        <f>F54-E54</f>
        <v>0</v>
      </c>
      <c r="H54" s="109" t="s">
        <v>154</v>
      </c>
      <c r="I54" s="110"/>
    </row>
    <row r="55" spans="1:9" s="98" customFormat="1" ht="19.5" customHeight="1">
      <c r="A55" s="41" t="s">
        <v>187</v>
      </c>
      <c r="B55" s="34">
        <v>1082</v>
      </c>
      <c r="C55" s="104">
        <f>'[33]I. Фін результат'!$C$55</f>
        <v>0</v>
      </c>
      <c r="D55" s="104">
        <f>'[34]I. Фін результат'!$C$55</f>
        <v>0</v>
      </c>
      <c r="E55" s="104">
        <f>'[33]I. Фін результат'!$D$55</f>
        <v>0</v>
      </c>
      <c r="F55" s="112">
        <f t="shared" si="6"/>
        <v>0</v>
      </c>
      <c r="G55" s="104">
        <f>F55-E55</f>
        <v>0</v>
      </c>
      <c r="H55" s="109" t="s">
        <v>154</v>
      </c>
      <c r="I55" s="110"/>
    </row>
    <row r="56" spans="1:9" s="98" customFormat="1" ht="19.5" customHeight="1">
      <c r="A56" s="41" t="s">
        <v>188</v>
      </c>
      <c r="B56" s="34">
        <v>1083</v>
      </c>
      <c r="C56" s="104">
        <f>'[33]I. Фін результат'!$C$56</f>
        <v>0</v>
      </c>
      <c r="D56" s="104">
        <f>'[34]I. Фін результат'!$C$56</f>
        <v>0</v>
      </c>
      <c r="E56" s="104">
        <f>'[33]I. Фін результат'!$D$56</f>
        <v>0</v>
      </c>
      <c r="F56" s="112">
        <f t="shared" si="6"/>
        <v>0</v>
      </c>
      <c r="G56" s="104">
        <f>F56-E56</f>
        <v>0</v>
      </c>
      <c r="H56" s="109" t="s">
        <v>154</v>
      </c>
      <c r="I56" s="110"/>
    </row>
    <row r="57" spans="1:9" s="98" customFormat="1" ht="19.5" customHeight="1">
      <c r="A57" s="41" t="s">
        <v>189</v>
      </c>
      <c r="B57" s="34">
        <v>1084</v>
      </c>
      <c r="C57" s="104">
        <f>'[33]I. Фін результат'!$C$57</f>
        <v>0</v>
      </c>
      <c r="D57" s="104">
        <f>'[34]I. Фін результат'!$C$57</f>
        <v>0</v>
      </c>
      <c r="E57" s="104">
        <f>'[33]I. Фін результат'!$D$57</f>
        <v>0</v>
      </c>
      <c r="F57" s="112">
        <f t="shared" si="6"/>
        <v>0</v>
      </c>
      <c r="G57" s="104">
        <f>F57-E57</f>
        <v>0</v>
      </c>
      <c r="H57" s="109" t="s">
        <v>154</v>
      </c>
      <c r="I57" s="110"/>
    </row>
    <row r="58" spans="1:9" s="98" customFormat="1" ht="19.5" customHeight="1">
      <c r="A58" s="41" t="s">
        <v>190</v>
      </c>
      <c r="B58" s="34">
        <v>1085</v>
      </c>
      <c r="C58" s="104">
        <f>'[33]I. Фін результат'!$C$58</f>
        <v>0</v>
      </c>
      <c r="D58" s="104">
        <f>'[34]I. Фін результат'!$C$58</f>
        <v>0</v>
      </c>
      <c r="E58" s="104">
        <f>'[33]I. Фін результат'!$D$58</f>
        <v>0</v>
      </c>
      <c r="F58" s="112">
        <f t="shared" si="6"/>
        <v>0</v>
      </c>
      <c r="G58" s="104">
        <f>F58-E58</f>
        <v>0</v>
      </c>
      <c r="H58" s="109" t="s">
        <v>154</v>
      </c>
      <c r="I58" s="110"/>
    </row>
    <row r="59" spans="1:9" s="98" customFormat="1" ht="19.5" customHeight="1">
      <c r="A59" s="41" t="s">
        <v>191</v>
      </c>
      <c r="B59" s="34">
        <v>1086</v>
      </c>
      <c r="C59" s="104">
        <f>'[33]I. Фін результат'!$C$59</f>
        <v>-3022</v>
      </c>
      <c r="D59" s="104">
        <f>'[34]I. Фін результат'!$C$59</f>
        <v>-5044</v>
      </c>
      <c r="E59" s="104">
        <f>'[33]I. Фін результат'!$D$59</f>
        <v>-966.6</v>
      </c>
      <c r="F59" s="104">
        <f t="shared" si="6"/>
        <v>-5044</v>
      </c>
      <c r="G59" s="104">
        <v>4077.4</v>
      </c>
      <c r="H59" s="109">
        <f>(F59/E59)*100</f>
        <v>521.8290916614939</v>
      </c>
      <c r="I59" s="110"/>
    </row>
    <row r="60" spans="1:9" s="23" customFormat="1" ht="19.5" customHeight="1">
      <c r="A60" s="44" t="s">
        <v>192</v>
      </c>
      <c r="B60" s="36">
        <v>1100</v>
      </c>
      <c r="C60" s="111">
        <f>SUM(C17,C18,C41,C49,C53)</f>
        <v>-2537.011999999998</v>
      </c>
      <c r="D60" s="111">
        <f>SUM(D17,D18,D41,D49,D53)</f>
        <v>9178.820000000007</v>
      </c>
      <c r="E60" s="111">
        <f>SUM(E17,E18,E41,E49,E53)</f>
        <v>927.9999999999758</v>
      </c>
      <c r="F60" s="111">
        <f>SUM(F17,F18,F41,F49,F53)</f>
        <v>9178.820000000007</v>
      </c>
      <c r="G60" s="105">
        <f aca="true" t="shared" si="7" ref="G60:G65">F60-E60</f>
        <v>8250.82000000003</v>
      </c>
      <c r="H60" s="106">
        <f>(F60/E60)*100</f>
        <v>989.0969827586472</v>
      </c>
      <c r="I60" s="107"/>
    </row>
    <row r="61" spans="1:9" ht="19.5" customHeight="1">
      <c r="A61" s="41" t="s">
        <v>193</v>
      </c>
      <c r="B61" s="34">
        <v>1110</v>
      </c>
      <c r="C61" s="104">
        <f>'[33]I. Фін результат'!$C$61</f>
        <v>0</v>
      </c>
      <c r="D61" s="104">
        <f>'[34]I. Фін результат'!$C$61</f>
        <v>0</v>
      </c>
      <c r="E61" s="104">
        <f>'[33]I. Фін результат'!$D$61</f>
        <v>0</v>
      </c>
      <c r="F61" s="112">
        <f>D61</f>
        <v>0</v>
      </c>
      <c r="G61" s="104">
        <f t="shared" si="7"/>
        <v>0</v>
      </c>
      <c r="H61" s="109" t="s">
        <v>154</v>
      </c>
      <c r="I61" s="110"/>
    </row>
    <row r="62" spans="1:9" ht="19.5" customHeight="1">
      <c r="A62" s="41" t="s">
        <v>194</v>
      </c>
      <c r="B62" s="34">
        <v>1120</v>
      </c>
      <c r="C62" s="104">
        <f>'[33]I. Фін результат'!$C$62</f>
        <v>0</v>
      </c>
      <c r="D62" s="104">
        <f>'[34]I. Фін результат'!$C$62</f>
        <v>0</v>
      </c>
      <c r="E62" s="104">
        <f>'[33]I. Фін результат'!$D$62</f>
        <v>0</v>
      </c>
      <c r="F62" s="112">
        <f>D62</f>
        <v>0</v>
      </c>
      <c r="G62" s="104">
        <f t="shared" si="7"/>
        <v>0</v>
      </c>
      <c r="H62" s="109" t="s">
        <v>154</v>
      </c>
      <c r="I62" s="110"/>
    </row>
    <row r="63" spans="1:9" ht="19.5" customHeight="1">
      <c r="A63" s="41" t="s">
        <v>195</v>
      </c>
      <c r="B63" s="34">
        <v>1130</v>
      </c>
      <c r="C63" s="104">
        <f>'[33]I. Фін результат'!$C$63</f>
        <v>0</v>
      </c>
      <c r="D63" s="104">
        <f>'[34]I. Фін результат'!$C$63</f>
        <v>0</v>
      </c>
      <c r="E63" s="104">
        <f>'[33]I. Фін результат'!$D$63</f>
        <v>0</v>
      </c>
      <c r="F63" s="112">
        <f>D63</f>
        <v>0</v>
      </c>
      <c r="G63" s="104">
        <f t="shared" si="7"/>
        <v>0</v>
      </c>
      <c r="H63" s="109" t="s">
        <v>154</v>
      </c>
      <c r="I63" s="110"/>
    </row>
    <row r="64" spans="1:9" ht="19.5" customHeight="1">
      <c r="A64" s="41" t="s">
        <v>196</v>
      </c>
      <c r="B64" s="34">
        <v>1140</v>
      </c>
      <c r="C64" s="104">
        <f>'[33]I. Фін результат'!$C$64</f>
        <v>0</v>
      </c>
      <c r="D64" s="104">
        <f>'[34]I. Фін результат'!$C$64</f>
        <v>0</v>
      </c>
      <c r="E64" s="104">
        <f>'[33]I. Фін результат'!$D$64</f>
        <v>0</v>
      </c>
      <c r="F64" s="112">
        <f>D64</f>
        <v>0</v>
      </c>
      <c r="G64" s="104">
        <f t="shared" si="7"/>
        <v>0</v>
      </c>
      <c r="H64" s="109" t="s">
        <v>154</v>
      </c>
      <c r="I64" s="110"/>
    </row>
    <row r="65" spans="1:9" ht="19.5" customHeight="1">
      <c r="A65" s="41" t="s">
        <v>197</v>
      </c>
      <c r="B65" s="34">
        <v>1150</v>
      </c>
      <c r="C65" s="108">
        <f>SUM(C66:C67)</f>
        <v>168</v>
      </c>
      <c r="D65" s="108">
        <f>SUM(D66:D67)</f>
        <v>298</v>
      </c>
      <c r="E65" s="108">
        <f>SUM(E66:E67)</f>
        <v>160.8</v>
      </c>
      <c r="F65" s="108">
        <f>SUM(F66:F67)</f>
        <v>298</v>
      </c>
      <c r="G65" s="104">
        <f t="shared" si="7"/>
        <v>137.2</v>
      </c>
      <c r="H65" s="109">
        <f>(F65/E65)*100</f>
        <v>185.3233830845771</v>
      </c>
      <c r="I65" s="110"/>
    </row>
    <row r="66" spans="1:9" ht="19.5" customHeight="1">
      <c r="A66" s="41" t="s">
        <v>183</v>
      </c>
      <c r="B66" s="34">
        <v>1151</v>
      </c>
      <c r="C66" s="113" t="str">
        <f>'[33]I. Фін результат'!$C$66</f>
        <v>-</v>
      </c>
      <c r="D66" s="113" t="str">
        <f>'[34]I. Фін результат'!$C$66</f>
        <v>-</v>
      </c>
      <c r="E66" s="113" t="str">
        <f>'[33]I. Фін результат'!$D$66</f>
        <v>-</v>
      </c>
      <c r="F66" s="115" t="str">
        <f>D66</f>
        <v>-</v>
      </c>
      <c r="G66" s="113" t="s">
        <v>154</v>
      </c>
      <c r="H66" s="109" t="s">
        <v>154</v>
      </c>
      <c r="I66" s="110"/>
    </row>
    <row r="67" spans="1:9" ht="19.5" customHeight="1">
      <c r="A67" s="41" t="s">
        <v>198</v>
      </c>
      <c r="B67" s="34">
        <v>1152</v>
      </c>
      <c r="C67" s="104">
        <f>'[33]I. Фін результат'!$C$67</f>
        <v>168</v>
      </c>
      <c r="D67" s="104">
        <f>'[34]I. Фін результат'!$C$67</f>
        <v>298</v>
      </c>
      <c r="E67" s="104">
        <f>'[33]I. Фін результат'!$D$67</f>
        <v>160.8</v>
      </c>
      <c r="F67" s="104">
        <f>D67</f>
        <v>298</v>
      </c>
      <c r="G67" s="104">
        <f>F67-E67</f>
        <v>137.2</v>
      </c>
      <c r="H67" s="109">
        <f>(F67/E67)*100</f>
        <v>185.3233830845771</v>
      </c>
      <c r="I67" s="110"/>
    </row>
    <row r="68" spans="1:9" ht="19.5" customHeight="1">
      <c r="A68" s="41" t="s">
        <v>199</v>
      </c>
      <c r="B68" s="34">
        <v>1160</v>
      </c>
      <c r="C68" s="108">
        <f>SUM(C69:C70)</f>
        <v>168</v>
      </c>
      <c r="D68" s="108">
        <f>SUM(D69:D70)</f>
        <v>-298</v>
      </c>
      <c r="E68" s="108">
        <f>SUM(E69:E70)</f>
        <v>-160.8</v>
      </c>
      <c r="F68" s="108">
        <f>SUM(F69:F70)</f>
        <v>-298</v>
      </c>
      <c r="G68" s="104">
        <f>F68-E68</f>
        <v>-137.2</v>
      </c>
      <c r="H68" s="109">
        <f>(F68/E68)*100</f>
        <v>185.3233830845771</v>
      </c>
      <c r="I68" s="110"/>
    </row>
    <row r="69" spans="1:9" ht="19.5" customHeight="1">
      <c r="A69" s="41" t="s">
        <v>183</v>
      </c>
      <c r="B69" s="34">
        <v>1161</v>
      </c>
      <c r="C69" s="104">
        <f>'[33]I. Фін результат'!$C$69</f>
        <v>0</v>
      </c>
      <c r="D69" s="104">
        <f>'[34]I. Фін результат'!$C$69</f>
        <v>0</v>
      </c>
      <c r="E69" s="104">
        <f>'[33]I. Фін результат'!$D$69</f>
        <v>0</v>
      </c>
      <c r="F69" s="112">
        <f>D69</f>
        <v>0</v>
      </c>
      <c r="G69" s="104">
        <f>F69-E69</f>
        <v>0</v>
      </c>
      <c r="H69" s="109" t="s">
        <v>154</v>
      </c>
      <c r="I69" s="110"/>
    </row>
    <row r="70" spans="1:9" ht="19.5" customHeight="1">
      <c r="A70" s="41" t="s">
        <v>200</v>
      </c>
      <c r="B70" s="34">
        <v>1162</v>
      </c>
      <c r="C70" s="104">
        <f>'[33]I. Фін результат'!$C$70</f>
        <v>168</v>
      </c>
      <c r="D70" s="104">
        <f>'[34]I. Фін результат'!$C$70</f>
        <v>-298</v>
      </c>
      <c r="E70" s="104">
        <f>'[33]I. Фін результат'!$D$70</f>
        <v>-160.8</v>
      </c>
      <c r="F70" s="104">
        <f>D70</f>
        <v>-298</v>
      </c>
      <c r="G70" s="104">
        <f>F70-E70</f>
        <v>-137.2</v>
      </c>
      <c r="H70" s="109">
        <f>(F70/E70)*100</f>
        <v>185.3233830845771</v>
      </c>
      <c r="I70" s="110"/>
    </row>
    <row r="71" spans="1:9" s="23" customFormat="1" ht="19.5" customHeight="1">
      <c r="A71" s="44" t="s">
        <v>201</v>
      </c>
      <c r="B71" s="36">
        <v>1170</v>
      </c>
      <c r="C71" s="111">
        <f>SUM(C60:C65,C68)</f>
        <v>-2201.011999999998</v>
      </c>
      <c r="D71" s="111">
        <f>SUM(D60:D65,D68)</f>
        <v>9178.820000000007</v>
      </c>
      <c r="E71" s="111">
        <f>SUM(E60:E65,E68)</f>
        <v>927.9999999999759</v>
      </c>
      <c r="F71" s="111">
        <f>SUM(F60:F65,F68)</f>
        <v>9178.820000000007</v>
      </c>
      <c r="G71" s="105">
        <f>F71-E71</f>
        <v>8250.82000000003</v>
      </c>
      <c r="H71" s="106">
        <f>(F71/E71)*100</f>
        <v>989.0969827586471</v>
      </c>
      <c r="I71" s="107"/>
    </row>
    <row r="72" spans="1:9" ht="19.5" customHeight="1">
      <c r="A72" s="41" t="s">
        <v>202</v>
      </c>
      <c r="B72" s="102">
        <v>1180</v>
      </c>
      <c r="C72" s="104">
        <f>'[33]I. Фін результат'!$C$72</f>
        <v>0</v>
      </c>
      <c r="D72" s="104">
        <f>'[34]I. Фін результат'!$C$72</f>
        <v>0</v>
      </c>
      <c r="E72" s="104">
        <f>'[33]I. Фін результат'!$D$72</f>
        <v>-167</v>
      </c>
      <c r="F72" s="112">
        <f>D72</f>
        <v>0</v>
      </c>
      <c r="G72" s="104">
        <v>-167</v>
      </c>
      <c r="H72" s="109" t="s">
        <v>154</v>
      </c>
      <c r="I72" s="110"/>
    </row>
    <row r="73" spans="1:9" ht="19.5" customHeight="1">
      <c r="A73" s="41" t="s">
        <v>203</v>
      </c>
      <c r="B73" s="102">
        <v>1181</v>
      </c>
      <c r="C73" s="104">
        <f>'[33]I. Фін результат'!$C$73</f>
        <v>0</v>
      </c>
      <c r="D73" s="104">
        <f>'[34]I. Фін результат'!$C$73</f>
        <v>0</v>
      </c>
      <c r="E73" s="104">
        <f>'[33]I. Фін результат'!$D$73</f>
        <v>0</v>
      </c>
      <c r="F73" s="112">
        <f>D73</f>
        <v>0</v>
      </c>
      <c r="G73" s="104">
        <f>F73-E73</f>
        <v>0</v>
      </c>
      <c r="H73" s="109" t="s">
        <v>154</v>
      </c>
      <c r="I73" s="110"/>
    </row>
    <row r="74" spans="1:9" ht="19.5" customHeight="1">
      <c r="A74" s="41" t="s">
        <v>204</v>
      </c>
      <c r="B74" s="34">
        <v>1190</v>
      </c>
      <c r="C74" s="104">
        <f>'[33]I. Фін результат'!$C$74</f>
        <v>0</v>
      </c>
      <c r="D74" s="104">
        <f>'[34]I. Фін результат'!$C$74</f>
        <v>0</v>
      </c>
      <c r="E74" s="104">
        <f>'[33]I. Фін результат'!$D$74</f>
        <v>0</v>
      </c>
      <c r="F74" s="112">
        <f>D74</f>
        <v>0</v>
      </c>
      <c r="G74" s="104">
        <f>F74-E74</f>
        <v>0</v>
      </c>
      <c r="H74" s="109" t="s">
        <v>154</v>
      </c>
      <c r="I74" s="110"/>
    </row>
    <row r="75" spans="1:9" ht="19.5" customHeight="1">
      <c r="A75" s="41" t="s">
        <v>205</v>
      </c>
      <c r="B75" s="34">
        <v>1191</v>
      </c>
      <c r="C75" s="104">
        <f>'[33]I. Фін результат'!$C$75</f>
        <v>0</v>
      </c>
      <c r="D75" s="104">
        <f>'[34]I. Фін результат'!$C$75</f>
        <v>0</v>
      </c>
      <c r="E75" s="104">
        <f>'[33]I. Фін результат'!$D$75</f>
        <v>0</v>
      </c>
      <c r="F75" s="112">
        <f>D75</f>
        <v>0</v>
      </c>
      <c r="G75" s="104">
        <f>F75-E75</f>
        <v>0</v>
      </c>
      <c r="H75" s="109" t="s">
        <v>154</v>
      </c>
      <c r="I75" s="110"/>
    </row>
    <row r="76" spans="1:9" s="23" customFormat="1" ht="19.5" customHeight="1">
      <c r="A76" s="44" t="s">
        <v>206</v>
      </c>
      <c r="B76" s="36">
        <v>1200</v>
      </c>
      <c r="C76" s="111">
        <f>'[33]I. Фін результат'!$C$76</f>
        <v>-2537.011999999998</v>
      </c>
      <c r="D76" s="111">
        <f>SUM(D71:D75)</f>
        <v>9178.820000000007</v>
      </c>
      <c r="E76" s="111">
        <f>SUM(E71:E75)</f>
        <v>760.9999999999759</v>
      </c>
      <c r="F76" s="111">
        <f>SUM(F71:F75)</f>
        <v>9178.820000000007</v>
      </c>
      <c r="G76" s="105">
        <f>F76-E76</f>
        <v>8417.82000000003</v>
      </c>
      <c r="H76" s="106">
        <f>(F76/E76)*100</f>
        <v>1206.1524310118657</v>
      </c>
      <c r="I76" s="107"/>
    </row>
    <row r="77" spans="1:9" ht="19.5" customHeight="1">
      <c r="A77" s="41" t="s">
        <v>207</v>
      </c>
      <c r="B77" s="34">
        <v>1201</v>
      </c>
      <c r="C77" s="104">
        <f>'[33]I. Фін результат'!$C$77</f>
        <v>0</v>
      </c>
      <c r="D77" s="104">
        <f>'[34]I. Фін результат'!$C$77</f>
        <v>9178.8</v>
      </c>
      <c r="E77" s="104">
        <f>'[33]I. Фін результат'!$D$77</f>
        <v>760.9999999999759</v>
      </c>
      <c r="F77" s="104">
        <f>D77</f>
        <v>9178.8</v>
      </c>
      <c r="G77" s="104">
        <f>F77-E77</f>
        <v>8417.800000000023</v>
      </c>
      <c r="H77" s="109">
        <f>(F77/E77)*100</f>
        <v>1206.149802890971</v>
      </c>
      <c r="I77" s="110"/>
    </row>
    <row r="78" spans="1:9" ht="19.5" customHeight="1">
      <c r="A78" s="41" t="s">
        <v>208</v>
      </c>
      <c r="B78" s="34">
        <v>1202</v>
      </c>
      <c r="C78" s="104">
        <f>'[33]I. Фін результат'!$C$78</f>
        <v>-2537.011999999998</v>
      </c>
      <c r="D78" s="104">
        <f>'[34]I. Фін результат'!$C$78</f>
        <v>0</v>
      </c>
      <c r="E78" s="104">
        <f>'[33]I. Фін результат'!$D$78</f>
        <v>0</v>
      </c>
      <c r="F78" s="113" t="s">
        <v>154</v>
      </c>
      <c r="G78" s="113" t="s">
        <v>154</v>
      </c>
      <c r="H78" s="109" t="s">
        <v>154</v>
      </c>
      <c r="I78" s="110"/>
    </row>
    <row r="79" spans="1:9" s="23" customFormat="1" ht="19.5" customHeight="1">
      <c r="A79" s="44" t="s">
        <v>209</v>
      </c>
      <c r="B79" s="36">
        <v>1210</v>
      </c>
      <c r="C79" s="117">
        <f>SUM(C7,C49,C61,C63,C65,C73,C74)</f>
        <v>56426</v>
      </c>
      <c r="D79" s="117">
        <f>SUM(D7,D49,D61,D63,D65,D73,D74)</f>
        <v>89914</v>
      </c>
      <c r="E79" s="117">
        <f>SUM(E7,E49,E61,E63,E65,E73,E74)</f>
        <v>81464.2</v>
      </c>
      <c r="F79" s="117">
        <f>SUM(F7,F49,F61,F63,F65,F73,F74)</f>
        <v>89914</v>
      </c>
      <c r="G79" s="105">
        <f>F79-E79</f>
        <v>8449.800000000003</v>
      </c>
      <c r="H79" s="106">
        <f>(F79/E79)*100</f>
        <v>110.37240898456008</v>
      </c>
      <c r="I79" s="107"/>
    </row>
    <row r="80" spans="1:9" s="23" customFormat="1" ht="19.5" customHeight="1">
      <c r="A80" s="44" t="s">
        <v>210</v>
      </c>
      <c r="B80" s="36">
        <v>1220</v>
      </c>
      <c r="C80" s="117">
        <f>SUM(C8,C18,C41,C53,C62,C64,C68,C72,C75)</f>
        <v>-58627.011999999995</v>
      </c>
      <c r="D80" s="117">
        <f>SUM(D8,D18,D41,D53,D62,D64,D68,D72,D75)</f>
        <v>-80735.18</v>
      </c>
      <c r="E80" s="117">
        <f>SUM(E8,E18,E41,E53,E62,E64,E68,E72,E75)</f>
        <v>-80703.20000000003</v>
      </c>
      <c r="F80" s="117">
        <f>SUM(F8,F18,F41,F53,F62,F64,F68,F72,F75)</f>
        <v>-80735.18</v>
      </c>
      <c r="G80" s="105">
        <v>32</v>
      </c>
      <c r="H80" s="106">
        <f>F80/E80*100</f>
        <v>100.03962668146984</v>
      </c>
      <c r="I80" s="107"/>
    </row>
    <row r="81" spans="1:9" ht="19.5" customHeight="1">
      <c r="A81" s="41" t="s">
        <v>211</v>
      </c>
      <c r="B81" s="34">
        <v>1230</v>
      </c>
      <c r="C81" s="112"/>
      <c r="D81" s="104"/>
      <c r="E81" s="112"/>
      <c r="F81" s="112"/>
      <c r="G81" s="112">
        <f>F81-E81</f>
        <v>0</v>
      </c>
      <c r="H81" s="109" t="s">
        <v>154</v>
      </c>
      <c r="I81" s="110"/>
    </row>
    <row r="82" spans="1:9" ht="24.75" customHeight="1">
      <c r="A82" s="211" t="s">
        <v>212</v>
      </c>
      <c r="B82" s="211"/>
      <c r="C82" s="211"/>
      <c r="D82" s="211"/>
      <c r="E82" s="211"/>
      <c r="F82" s="211"/>
      <c r="G82" s="211"/>
      <c r="H82" s="211"/>
      <c r="I82" s="211"/>
    </row>
    <row r="83" spans="1:9" ht="19.5" customHeight="1">
      <c r="A83" s="41" t="s">
        <v>213</v>
      </c>
      <c r="B83" s="34">
        <v>1300</v>
      </c>
      <c r="C83" s="108">
        <f>C60</f>
        <v>-2537.011999999998</v>
      </c>
      <c r="D83" s="108">
        <f>D60</f>
        <v>9178.820000000007</v>
      </c>
      <c r="E83" s="108">
        <f>'[33]I. Фін результат'!$D$83</f>
        <v>927.9999999999758</v>
      </c>
      <c r="F83" s="108">
        <f aca="true" t="shared" si="8" ref="F83:F88">D83</f>
        <v>9178.820000000007</v>
      </c>
      <c r="G83" s="104">
        <f>F83-E83</f>
        <v>8250.82000000003</v>
      </c>
      <c r="H83" s="109">
        <f>(F83/E83)*100</f>
        <v>989.0969827586472</v>
      </c>
      <c r="I83" s="110"/>
    </row>
    <row r="84" spans="1:9" ht="19.5" customHeight="1">
      <c r="A84" s="41" t="s">
        <v>214</v>
      </c>
      <c r="B84" s="34">
        <v>1301</v>
      </c>
      <c r="C84" s="108">
        <f>'[33]I. Фін результат'!$C$84</f>
        <v>-506</v>
      </c>
      <c r="D84" s="108">
        <f>'[34]I. Фін результат'!$C$84</f>
        <v>-525.6</v>
      </c>
      <c r="E84" s="108">
        <f>'[33]I. Фін результат'!$D$84</f>
        <v>-570.3</v>
      </c>
      <c r="F84" s="108">
        <f t="shared" si="8"/>
        <v>-525.6</v>
      </c>
      <c r="G84" s="104">
        <v>-44.7</v>
      </c>
      <c r="H84" s="109">
        <f>(F84/E84)*100</f>
        <v>92.16201998947923</v>
      </c>
      <c r="I84" s="110"/>
    </row>
    <row r="85" spans="1:9" ht="19.5" customHeight="1">
      <c r="A85" s="41" t="s">
        <v>215</v>
      </c>
      <c r="B85" s="34">
        <v>1302</v>
      </c>
      <c r="C85" s="108">
        <f>'[33]I. Фін результат'!$C$85</f>
        <v>0</v>
      </c>
      <c r="D85" s="108">
        <f>'[34]I. Фін результат'!$C$85</f>
        <v>0</v>
      </c>
      <c r="E85" s="114">
        <f>'[33]I. Фін результат'!$D$85</f>
        <v>0</v>
      </c>
      <c r="F85" s="114">
        <f t="shared" si="8"/>
        <v>0</v>
      </c>
      <c r="G85" s="104">
        <f>F85-E85</f>
        <v>0</v>
      </c>
      <c r="H85" s="109" t="s">
        <v>154</v>
      </c>
      <c r="I85" s="110"/>
    </row>
    <row r="86" spans="1:9" ht="19.5" customHeight="1">
      <c r="A86" s="41" t="s">
        <v>216</v>
      </c>
      <c r="B86" s="34">
        <v>1303</v>
      </c>
      <c r="C86" s="108">
        <f>'[33]I. Фін результат'!$C$86</f>
        <v>0</v>
      </c>
      <c r="D86" s="108">
        <f>'[34]I. Фін результат'!$C$86</f>
        <v>0</v>
      </c>
      <c r="E86" s="114">
        <f>'[33]I. Фін результат'!$D$86</f>
        <v>0</v>
      </c>
      <c r="F86" s="114">
        <f t="shared" si="8"/>
        <v>0</v>
      </c>
      <c r="G86" s="104">
        <f>F86-E86</f>
        <v>0</v>
      </c>
      <c r="H86" s="109" t="s">
        <v>154</v>
      </c>
      <c r="I86" s="110"/>
    </row>
    <row r="87" spans="1:9" ht="19.5" customHeight="1">
      <c r="A87" s="41" t="s">
        <v>217</v>
      </c>
      <c r="B87" s="34">
        <v>1304</v>
      </c>
      <c r="C87" s="108">
        <f>'[33]I. Фін результат'!$C$87</f>
        <v>0</v>
      </c>
      <c r="D87" s="108">
        <f>'[34]I. Фін результат'!$C$87</f>
        <v>0</v>
      </c>
      <c r="E87" s="114">
        <f>'[33]I. Фін результат'!$D$87</f>
        <v>0</v>
      </c>
      <c r="F87" s="114">
        <f t="shared" si="8"/>
        <v>0</v>
      </c>
      <c r="G87" s="104">
        <f>F87-E87</f>
        <v>0</v>
      </c>
      <c r="H87" s="109" t="s">
        <v>154</v>
      </c>
      <c r="I87" s="110"/>
    </row>
    <row r="88" spans="1:9" ht="20.25" customHeight="1">
      <c r="A88" s="41" t="s">
        <v>218</v>
      </c>
      <c r="B88" s="34">
        <v>1305</v>
      </c>
      <c r="C88" s="108">
        <f>'[33]I. Фін результат'!$C$88</f>
        <v>0</v>
      </c>
      <c r="D88" s="108">
        <f>'[34]I. Фін результат'!$C$88</f>
        <v>0</v>
      </c>
      <c r="E88" s="114">
        <f>'[33]I. Фін результат'!$D$88</f>
        <v>0</v>
      </c>
      <c r="F88" s="114">
        <f t="shared" si="8"/>
        <v>0</v>
      </c>
      <c r="G88" s="104">
        <f>F88-E88</f>
        <v>0</v>
      </c>
      <c r="H88" s="109" t="s">
        <v>154</v>
      </c>
      <c r="I88" s="110"/>
    </row>
    <row r="89" spans="1:9" s="23" customFormat="1" ht="19.5" customHeight="1">
      <c r="A89" s="44" t="s">
        <v>219</v>
      </c>
      <c r="B89" s="36">
        <v>1310</v>
      </c>
      <c r="C89" s="118">
        <f>C83+C84-C85-C86-C87-C88</f>
        <v>-3043.011999999998</v>
      </c>
      <c r="D89" s="118">
        <f>D83+D84-D85-D86-D87-D88</f>
        <v>8653.220000000007</v>
      </c>
      <c r="E89" s="118">
        <f>E83+E84-E85-E86-E87-E88</f>
        <v>357.69999999997583</v>
      </c>
      <c r="F89" s="118">
        <f>F83+F84-F85-F86-F87-F88</f>
        <v>8653.220000000007</v>
      </c>
      <c r="G89" s="105">
        <f>F89-E89</f>
        <v>8295.520000000031</v>
      </c>
      <c r="H89" s="106">
        <f>(F89/E89)*100</f>
        <v>2419.1277606934837</v>
      </c>
      <c r="I89" s="107"/>
    </row>
    <row r="90" spans="1:9" s="23" customFormat="1" ht="19.5" customHeight="1">
      <c r="A90" s="210" t="s">
        <v>53</v>
      </c>
      <c r="B90" s="210"/>
      <c r="C90" s="210"/>
      <c r="D90" s="210"/>
      <c r="E90" s="210"/>
      <c r="F90" s="210"/>
      <c r="G90" s="210"/>
      <c r="H90" s="210"/>
      <c r="I90" s="210"/>
    </row>
    <row r="91" spans="1:9" s="23" customFormat="1" ht="19.5" customHeight="1">
      <c r="A91" s="41" t="s">
        <v>54</v>
      </c>
      <c r="B91" s="34">
        <v>1400</v>
      </c>
      <c r="C91" s="104">
        <f>'[33]I. Фін результат'!$C$91</f>
        <v>-34327</v>
      </c>
      <c r="D91" s="104">
        <f>'[34]I. Фін результат'!$C$91</f>
        <v>-49743.99999999999</v>
      </c>
      <c r="E91" s="104">
        <f>'[33]I. Фін результат'!$D$91</f>
        <v>-49370.100000000006</v>
      </c>
      <c r="F91" s="104">
        <f aca="true" t="shared" si="9" ref="F91:F97">D91</f>
        <v>-49743.99999999999</v>
      </c>
      <c r="G91" s="104">
        <v>373.9</v>
      </c>
      <c r="H91" s="109">
        <f aca="true" t="shared" si="10" ref="H91:H98">(F91/E91)*100</f>
        <v>100.75734098168726</v>
      </c>
      <c r="I91" s="110"/>
    </row>
    <row r="92" spans="1:9" s="23" customFormat="1" ht="19.5" customHeight="1">
      <c r="A92" s="41" t="s">
        <v>55</v>
      </c>
      <c r="B92" s="42">
        <v>1401</v>
      </c>
      <c r="C92" s="104">
        <f>'[33]I. Фін результат'!$C$92</f>
        <v>-4826.9</v>
      </c>
      <c r="D92" s="104">
        <f>'[34]I. Фін результат'!$C$92</f>
        <v>-4649.2</v>
      </c>
      <c r="E92" s="104">
        <f>'[33]I. Фін результат'!$D$92</f>
        <v>-3971.5</v>
      </c>
      <c r="F92" s="104">
        <f t="shared" si="9"/>
        <v>-4649.2</v>
      </c>
      <c r="G92" s="104">
        <v>677.7</v>
      </c>
      <c r="H92" s="109">
        <f t="shared" si="10"/>
        <v>117.0640815812665</v>
      </c>
      <c r="I92" s="110"/>
    </row>
    <row r="93" spans="1:9" s="23" customFormat="1" ht="19.5" customHeight="1">
      <c r="A93" s="41" t="s">
        <v>56</v>
      </c>
      <c r="B93" s="42">
        <v>1402</v>
      </c>
      <c r="C93" s="104">
        <f>'[33]I. Фін результат'!$C$93</f>
        <v>-29500.078999999998</v>
      </c>
      <c r="D93" s="104">
        <f>'[34]I. Фін результат'!$C$93</f>
        <v>-45094.799999999996</v>
      </c>
      <c r="E93" s="104">
        <f>'[33]I. Фін результат'!$D$93</f>
        <v>-45398.600000000006</v>
      </c>
      <c r="F93" s="104">
        <f t="shared" si="9"/>
        <v>-45094.799999999996</v>
      </c>
      <c r="G93" s="104">
        <v>-303.8</v>
      </c>
      <c r="H93" s="109">
        <f t="shared" si="10"/>
        <v>99.33081636878669</v>
      </c>
      <c r="I93" s="110"/>
    </row>
    <row r="94" spans="1:9" s="23" customFormat="1" ht="19.5" customHeight="1">
      <c r="A94" s="41" t="s">
        <v>57</v>
      </c>
      <c r="B94" s="42">
        <v>1410</v>
      </c>
      <c r="C94" s="104">
        <f>'[33]I. Фін результат'!$C$94</f>
        <v>-16762.7</v>
      </c>
      <c r="D94" s="104">
        <f>'[34]I. Фін результат'!$C$94</f>
        <v>-19316.9</v>
      </c>
      <c r="E94" s="104">
        <f>'[33]I. Фін результат'!$D$94</f>
        <v>-20886.2</v>
      </c>
      <c r="F94" s="104">
        <f t="shared" si="9"/>
        <v>-19316.9</v>
      </c>
      <c r="G94" s="104">
        <v>-1569.3</v>
      </c>
      <c r="H94" s="109">
        <f t="shared" si="10"/>
        <v>92.48642644425506</v>
      </c>
      <c r="I94" s="110"/>
    </row>
    <row r="95" spans="1:9" s="23" customFormat="1" ht="19.5" customHeight="1">
      <c r="A95" s="41" t="s">
        <v>58</v>
      </c>
      <c r="B95" s="42">
        <v>1420</v>
      </c>
      <c r="C95" s="104">
        <f>'[33]I. Фін результат'!$C$95</f>
        <v>-3476.8</v>
      </c>
      <c r="D95" s="104">
        <f>'[34]I. Фін результат'!$C$95</f>
        <v>-4007.8</v>
      </c>
      <c r="E95" s="104">
        <f>'[33]I. Фін результат'!$D$95</f>
        <v>-4595.1</v>
      </c>
      <c r="F95" s="104">
        <f t="shared" si="9"/>
        <v>-4007.8</v>
      </c>
      <c r="G95" s="104">
        <v>-587.3</v>
      </c>
      <c r="H95" s="109">
        <f t="shared" si="10"/>
        <v>87.21899414593807</v>
      </c>
      <c r="I95" s="110"/>
    </row>
    <row r="96" spans="1:9" s="23" customFormat="1" ht="19.5" customHeight="1">
      <c r="A96" s="41" t="s">
        <v>59</v>
      </c>
      <c r="B96" s="42">
        <v>1430</v>
      </c>
      <c r="C96" s="104">
        <f>'[33]I. Фін результат'!$C$96</f>
        <v>-506</v>
      </c>
      <c r="D96" s="104">
        <f>'[34]I. Фін результат'!$C$96</f>
        <v>-525.6</v>
      </c>
      <c r="E96" s="104">
        <f>'[33]I. Фін результат'!$D$96</f>
        <v>-570.3</v>
      </c>
      <c r="F96" s="104">
        <f t="shared" si="9"/>
        <v>-525.6</v>
      </c>
      <c r="G96" s="104">
        <v>-44.7</v>
      </c>
      <c r="H96" s="109">
        <f t="shared" si="10"/>
        <v>92.16201998947923</v>
      </c>
      <c r="I96" s="110"/>
    </row>
    <row r="97" spans="1:9" s="23" customFormat="1" ht="19.5" customHeight="1">
      <c r="A97" s="41" t="s">
        <v>60</v>
      </c>
      <c r="B97" s="42">
        <v>1440</v>
      </c>
      <c r="C97" s="104">
        <f>'[33]I. Фін результат'!$C$97</f>
        <v>-3722</v>
      </c>
      <c r="D97" s="104">
        <f>'[34]I. Фін результат'!$C$97</f>
        <v>-6842</v>
      </c>
      <c r="E97" s="104">
        <f>'[33]I. Фін результат'!$D$97</f>
        <v>-5299</v>
      </c>
      <c r="F97" s="104">
        <f t="shared" si="9"/>
        <v>-6842</v>
      </c>
      <c r="G97" s="104">
        <v>1543</v>
      </c>
      <c r="H97" s="109">
        <f t="shared" si="10"/>
        <v>129.1187016418192</v>
      </c>
      <c r="I97" s="110"/>
    </row>
    <row r="98" spans="1:9" s="23" customFormat="1" ht="17.25">
      <c r="A98" s="44" t="s">
        <v>61</v>
      </c>
      <c r="B98" s="43">
        <v>1450</v>
      </c>
      <c r="C98" s="119">
        <f>SUM(C91,C94:C97)</f>
        <v>-58794.5</v>
      </c>
      <c r="D98" s="119">
        <f>SUM(D91,D94:D97)</f>
        <v>-80436.3</v>
      </c>
      <c r="E98" s="119">
        <f>SUM(E91,E94:E97)</f>
        <v>-80720.70000000001</v>
      </c>
      <c r="F98" s="119">
        <f>SUM(F91,F94:F97)</f>
        <v>-80436.3</v>
      </c>
      <c r="G98" s="105">
        <v>-284.4</v>
      </c>
      <c r="H98" s="106">
        <f t="shared" si="10"/>
        <v>99.64767401670203</v>
      </c>
      <c r="I98" s="107"/>
    </row>
    <row r="99" spans="1:9" s="23" customFormat="1" ht="17.25">
      <c r="A99" s="120"/>
      <c r="B99" s="121"/>
      <c r="C99" s="121"/>
      <c r="D99" s="121"/>
      <c r="E99" s="121"/>
      <c r="F99" s="121"/>
      <c r="G99" s="121"/>
      <c r="H99" s="121"/>
      <c r="I99" s="121"/>
    </row>
    <row r="100" spans="1:9" s="23" customFormat="1" ht="17.25">
      <c r="A100" s="120"/>
      <c r="B100" s="121"/>
      <c r="C100" s="121"/>
      <c r="D100" s="121"/>
      <c r="E100" s="121"/>
      <c r="F100" s="121"/>
      <c r="G100" s="121"/>
      <c r="H100" s="121"/>
      <c r="I100" s="121"/>
    </row>
    <row r="101" ht="18">
      <c r="A101" s="90"/>
    </row>
    <row r="102" spans="1:9" ht="27.75" customHeight="1">
      <c r="A102" s="95" t="s">
        <v>220</v>
      </c>
      <c r="C102" s="212"/>
      <c r="D102" s="212"/>
      <c r="E102" s="96"/>
      <c r="F102" s="203" t="s">
        <v>221</v>
      </c>
      <c r="G102" s="203"/>
      <c r="H102" s="203"/>
      <c r="I102" s="1"/>
    </row>
    <row r="103" spans="1:8" s="98" customFormat="1" ht="18.75" customHeight="1">
      <c r="A103" s="97" t="s">
        <v>222</v>
      </c>
      <c r="B103" s="1"/>
      <c r="C103" s="213" t="s">
        <v>223</v>
      </c>
      <c r="D103" s="213"/>
      <c r="E103" s="1"/>
      <c r="F103" s="185" t="s">
        <v>133</v>
      </c>
      <c r="G103" s="185"/>
      <c r="H103" s="185"/>
    </row>
    <row r="104" ht="18">
      <c r="A104" s="90"/>
    </row>
    <row r="105" ht="18">
      <c r="A105" s="90"/>
    </row>
    <row r="106" ht="18">
      <c r="A106" s="90"/>
    </row>
    <row r="107" ht="18">
      <c r="A107" s="90"/>
    </row>
    <row r="108" ht="18">
      <c r="A108" s="90"/>
    </row>
    <row r="109" ht="18">
      <c r="A109" s="90"/>
    </row>
    <row r="110" ht="18">
      <c r="A110" s="90"/>
    </row>
    <row r="111" ht="18">
      <c r="A111" s="90"/>
    </row>
    <row r="112" ht="18">
      <c r="A112" s="90"/>
    </row>
    <row r="113" ht="18">
      <c r="A113" s="90"/>
    </row>
    <row r="114" ht="18">
      <c r="A114" s="90"/>
    </row>
    <row r="115" ht="18">
      <c r="A115" s="90"/>
    </row>
    <row r="116" ht="18">
      <c r="A116" s="90"/>
    </row>
    <row r="117" ht="18">
      <c r="A117" s="90"/>
    </row>
    <row r="118" ht="18">
      <c r="A118" s="90"/>
    </row>
    <row r="119" ht="18">
      <c r="A119" s="90"/>
    </row>
    <row r="120" ht="18">
      <c r="A120" s="90"/>
    </row>
    <row r="121" ht="18">
      <c r="A121" s="90"/>
    </row>
    <row r="122" ht="18">
      <c r="A122" s="90"/>
    </row>
    <row r="123" ht="18">
      <c r="A123" s="90"/>
    </row>
    <row r="124" ht="18">
      <c r="A124" s="90"/>
    </row>
    <row r="125" ht="18">
      <c r="A125" s="90"/>
    </row>
    <row r="126" ht="18">
      <c r="A126" s="90"/>
    </row>
    <row r="127" ht="18">
      <c r="A127" s="90"/>
    </row>
    <row r="128" ht="18">
      <c r="A128" s="90"/>
    </row>
    <row r="129" ht="18">
      <c r="A129" s="90"/>
    </row>
    <row r="130" ht="18">
      <c r="A130" s="90"/>
    </row>
    <row r="131" ht="18">
      <c r="A131" s="90"/>
    </row>
    <row r="132" ht="18">
      <c r="A132" s="90"/>
    </row>
    <row r="133" ht="18">
      <c r="A133" s="90"/>
    </row>
    <row r="134" ht="18">
      <c r="A134" s="90"/>
    </row>
    <row r="135" ht="18">
      <c r="A135" s="90"/>
    </row>
    <row r="136" ht="18">
      <c r="A136" s="90"/>
    </row>
    <row r="137" ht="18">
      <c r="A137" s="90"/>
    </row>
    <row r="138" ht="18">
      <c r="A138" s="90"/>
    </row>
    <row r="139" ht="18">
      <c r="A139" s="90"/>
    </row>
    <row r="140" ht="18">
      <c r="A140" s="90"/>
    </row>
    <row r="141" ht="18">
      <c r="A141" s="90"/>
    </row>
    <row r="142" ht="18">
      <c r="A142" s="90"/>
    </row>
    <row r="143" ht="18">
      <c r="A143" s="90"/>
    </row>
    <row r="144" ht="18">
      <c r="A144" s="90"/>
    </row>
    <row r="145" ht="18">
      <c r="A145" s="90"/>
    </row>
    <row r="146" ht="18">
      <c r="A146" s="90"/>
    </row>
    <row r="147" ht="18">
      <c r="A147" s="90"/>
    </row>
    <row r="148" ht="18">
      <c r="A148" s="90"/>
    </row>
    <row r="149" ht="18">
      <c r="A149" s="90"/>
    </row>
    <row r="150" ht="18">
      <c r="A150" s="90"/>
    </row>
    <row r="151" ht="18">
      <c r="A151" s="90"/>
    </row>
    <row r="152" ht="18">
      <c r="A152" s="90"/>
    </row>
    <row r="153" ht="18">
      <c r="A153" s="90"/>
    </row>
    <row r="154" ht="18">
      <c r="A154" s="90"/>
    </row>
    <row r="155" ht="18">
      <c r="A155" s="90"/>
    </row>
    <row r="156" ht="18">
      <c r="A156" s="90"/>
    </row>
    <row r="157" ht="18">
      <c r="A157" s="90"/>
    </row>
    <row r="158" ht="18">
      <c r="A158" s="90"/>
    </row>
    <row r="159" ht="18">
      <c r="A159" s="90"/>
    </row>
    <row r="160" ht="18">
      <c r="A160" s="90"/>
    </row>
    <row r="161" ht="18">
      <c r="A161" s="90"/>
    </row>
    <row r="162" ht="18">
      <c r="A162" s="99"/>
    </row>
    <row r="163" ht="18">
      <c r="A163" s="99"/>
    </row>
    <row r="164" ht="18">
      <c r="A164" s="99"/>
    </row>
    <row r="165" ht="18">
      <c r="A165" s="99"/>
    </row>
    <row r="166" ht="18">
      <c r="A166" s="99"/>
    </row>
    <row r="167" ht="18">
      <c r="A167" s="99"/>
    </row>
    <row r="168" ht="18">
      <c r="A168" s="99"/>
    </row>
    <row r="169" ht="18">
      <c r="A169" s="99"/>
    </row>
    <row r="170" ht="18">
      <c r="A170" s="99"/>
    </row>
    <row r="171" ht="18">
      <c r="A171" s="99"/>
    </row>
    <row r="172" ht="18">
      <c r="A172" s="99"/>
    </row>
    <row r="173" ht="18">
      <c r="A173" s="99"/>
    </row>
    <row r="174" ht="18">
      <c r="A174" s="99"/>
    </row>
    <row r="175" ht="18">
      <c r="A175" s="99"/>
    </row>
    <row r="176" ht="18">
      <c r="A176" s="99"/>
    </row>
    <row r="177" ht="18">
      <c r="A177" s="99"/>
    </row>
    <row r="178" ht="18">
      <c r="A178" s="99"/>
    </row>
    <row r="179" ht="18">
      <c r="A179" s="99"/>
    </row>
    <row r="180" ht="18">
      <c r="A180" s="99"/>
    </row>
    <row r="181" ht="18">
      <c r="A181" s="99"/>
    </row>
    <row r="182" ht="18">
      <c r="A182" s="99"/>
    </row>
    <row r="183" ht="18">
      <c r="A183" s="99"/>
    </row>
    <row r="184" ht="18">
      <c r="A184" s="99"/>
    </row>
    <row r="185" ht="18">
      <c r="A185" s="99"/>
    </row>
    <row r="186" ht="18">
      <c r="A186" s="99"/>
    </row>
    <row r="187" ht="18">
      <c r="A187" s="99"/>
    </row>
    <row r="188" ht="18">
      <c r="A188" s="99"/>
    </row>
    <row r="189" ht="18">
      <c r="A189" s="99"/>
    </row>
    <row r="190" ht="18">
      <c r="A190" s="99"/>
    </row>
    <row r="191" ht="18">
      <c r="A191" s="99"/>
    </row>
    <row r="192" ht="18">
      <c r="A192" s="99"/>
    </row>
    <row r="193" ht="18">
      <c r="A193" s="99"/>
    </row>
    <row r="194" ht="18">
      <c r="A194" s="99"/>
    </row>
    <row r="195" ht="18">
      <c r="A195" s="99"/>
    </row>
    <row r="196" ht="18">
      <c r="A196" s="99"/>
    </row>
    <row r="197" ht="18">
      <c r="A197" s="99"/>
    </row>
    <row r="198" ht="18">
      <c r="A198" s="99"/>
    </row>
    <row r="199" ht="18">
      <c r="A199" s="99"/>
    </row>
    <row r="200" ht="18">
      <c r="A200" s="99"/>
    </row>
    <row r="201" ht="18">
      <c r="A201" s="99"/>
    </row>
    <row r="202" ht="18">
      <c r="A202" s="99"/>
    </row>
    <row r="203" ht="18">
      <c r="A203" s="99"/>
    </row>
    <row r="204" ht="18">
      <c r="A204" s="99"/>
    </row>
    <row r="205" ht="18">
      <c r="A205" s="99"/>
    </row>
    <row r="206" ht="18">
      <c r="A206" s="99"/>
    </row>
    <row r="207" ht="18">
      <c r="A207" s="99"/>
    </row>
    <row r="208" ht="18">
      <c r="A208" s="99"/>
    </row>
    <row r="209" ht="18">
      <c r="A209" s="99"/>
    </row>
    <row r="210" ht="18">
      <c r="A210" s="99"/>
    </row>
    <row r="211" ht="18">
      <c r="A211" s="99"/>
    </row>
    <row r="212" ht="18">
      <c r="A212" s="99"/>
    </row>
    <row r="213" ht="18">
      <c r="A213" s="99"/>
    </row>
    <row r="214" ht="18">
      <c r="A214" s="99"/>
    </row>
    <row r="215" ht="18">
      <c r="A215" s="99"/>
    </row>
    <row r="216" ht="18">
      <c r="A216" s="99"/>
    </row>
    <row r="217" ht="18">
      <c r="A217" s="99"/>
    </row>
    <row r="218" ht="18">
      <c r="A218" s="99"/>
    </row>
    <row r="219" ht="18">
      <c r="A219" s="99"/>
    </row>
    <row r="220" ht="18">
      <c r="A220" s="99"/>
    </row>
    <row r="221" ht="18">
      <c r="A221" s="99"/>
    </row>
    <row r="222" ht="18">
      <c r="A222" s="99"/>
    </row>
    <row r="223" ht="18">
      <c r="A223" s="99"/>
    </row>
    <row r="224" ht="18">
      <c r="A224" s="99"/>
    </row>
    <row r="225" ht="18">
      <c r="A225" s="99"/>
    </row>
    <row r="226" ht="18">
      <c r="A226" s="99"/>
    </row>
    <row r="227" ht="18">
      <c r="A227" s="99"/>
    </row>
    <row r="228" ht="18">
      <c r="A228" s="99"/>
    </row>
    <row r="229" ht="18">
      <c r="A229" s="99"/>
    </row>
    <row r="230" ht="18">
      <c r="A230" s="99"/>
    </row>
    <row r="231" ht="18">
      <c r="A231" s="99"/>
    </row>
    <row r="232" ht="18">
      <c r="A232" s="99"/>
    </row>
    <row r="233" ht="18">
      <c r="A233" s="99"/>
    </row>
    <row r="234" ht="18">
      <c r="A234" s="99"/>
    </row>
    <row r="235" ht="18">
      <c r="A235" s="99"/>
    </row>
    <row r="236" ht="18">
      <c r="A236" s="99"/>
    </row>
    <row r="237" ht="18">
      <c r="A237" s="99"/>
    </row>
    <row r="238" ht="18">
      <c r="A238" s="99"/>
    </row>
    <row r="239" ht="18">
      <c r="A239" s="99"/>
    </row>
    <row r="240" ht="18">
      <c r="A240" s="99"/>
    </row>
    <row r="241" ht="18">
      <c r="A241" s="99"/>
    </row>
    <row r="242" ht="18">
      <c r="A242" s="99"/>
    </row>
    <row r="243" ht="18">
      <c r="A243" s="99"/>
    </row>
    <row r="244" ht="18">
      <c r="A244" s="99"/>
    </row>
    <row r="245" ht="18">
      <c r="A245" s="99"/>
    </row>
    <row r="246" ht="18">
      <c r="A246" s="99"/>
    </row>
    <row r="247" ht="18">
      <c r="A247" s="99"/>
    </row>
    <row r="248" ht="18">
      <c r="A248" s="99"/>
    </row>
    <row r="249" ht="18">
      <c r="A249" s="99"/>
    </row>
    <row r="250" ht="18">
      <c r="A250" s="99"/>
    </row>
    <row r="251" ht="18">
      <c r="A251" s="99"/>
    </row>
    <row r="252" ht="18">
      <c r="A252" s="99"/>
    </row>
    <row r="253" ht="18">
      <c r="A253" s="99"/>
    </row>
    <row r="254" ht="18">
      <c r="A254" s="99"/>
    </row>
    <row r="255" ht="18">
      <c r="A255" s="99"/>
    </row>
    <row r="256" ht="18">
      <c r="A256" s="99"/>
    </row>
    <row r="257" ht="18">
      <c r="A257" s="99"/>
    </row>
    <row r="258" ht="18">
      <c r="A258" s="99"/>
    </row>
    <row r="259" ht="18">
      <c r="A259" s="99"/>
    </row>
    <row r="260" ht="18">
      <c r="A260" s="99"/>
    </row>
    <row r="261" ht="18">
      <c r="A261" s="99"/>
    </row>
    <row r="262" ht="18">
      <c r="A262" s="99"/>
    </row>
    <row r="263" ht="18">
      <c r="A263" s="99"/>
    </row>
    <row r="264" ht="18">
      <c r="A264" s="99"/>
    </row>
    <row r="265" ht="18">
      <c r="A265" s="99"/>
    </row>
    <row r="266" ht="18">
      <c r="A266" s="99"/>
    </row>
    <row r="267" ht="18">
      <c r="A267" s="99"/>
    </row>
    <row r="268" ht="18">
      <c r="A268" s="99"/>
    </row>
    <row r="269" ht="18">
      <c r="A269" s="99"/>
    </row>
    <row r="270" ht="18">
      <c r="A270" s="99"/>
    </row>
    <row r="271" ht="18">
      <c r="A271" s="99"/>
    </row>
    <row r="272" ht="18">
      <c r="A272" s="99"/>
    </row>
    <row r="273" ht="18">
      <c r="A273" s="99"/>
    </row>
    <row r="274" ht="18">
      <c r="A274" s="99"/>
    </row>
    <row r="275" ht="18">
      <c r="A275" s="99"/>
    </row>
    <row r="276" ht="18">
      <c r="A276" s="99"/>
    </row>
    <row r="277" ht="18">
      <c r="A277" s="99"/>
    </row>
    <row r="278" ht="18">
      <c r="A278" s="99"/>
    </row>
    <row r="279" ht="18">
      <c r="A279" s="99"/>
    </row>
    <row r="280" ht="18">
      <c r="A280" s="99"/>
    </row>
    <row r="281" ht="18">
      <c r="A281" s="99"/>
    </row>
    <row r="282" ht="18">
      <c r="A282" s="99"/>
    </row>
    <row r="283" ht="18">
      <c r="A283" s="99"/>
    </row>
    <row r="284" ht="18">
      <c r="A284" s="99"/>
    </row>
    <row r="285" ht="18">
      <c r="A285" s="99"/>
    </row>
    <row r="286" ht="18">
      <c r="A286" s="99"/>
    </row>
    <row r="287" ht="18">
      <c r="A287" s="99"/>
    </row>
    <row r="288" ht="18">
      <c r="A288" s="99"/>
    </row>
    <row r="289" ht="18">
      <c r="A289" s="99"/>
    </row>
    <row r="290" ht="18">
      <c r="A290" s="99"/>
    </row>
    <row r="291" ht="18">
      <c r="A291" s="99"/>
    </row>
    <row r="292" ht="18">
      <c r="A292" s="99"/>
    </row>
    <row r="293" ht="18">
      <c r="A293" s="99"/>
    </row>
    <row r="294" ht="18">
      <c r="A294" s="99"/>
    </row>
    <row r="295" ht="18">
      <c r="A295" s="99"/>
    </row>
    <row r="296" ht="18">
      <c r="A296" s="99"/>
    </row>
    <row r="297" ht="18">
      <c r="A297" s="99"/>
    </row>
    <row r="298" ht="18">
      <c r="A298" s="99"/>
    </row>
    <row r="299" ht="18">
      <c r="A299" s="99"/>
    </row>
    <row r="300" ht="18">
      <c r="A300" s="99"/>
    </row>
    <row r="301" ht="18">
      <c r="A301" s="99"/>
    </row>
    <row r="302" ht="18">
      <c r="A302" s="99"/>
    </row>
    <row r="303" ht="18">
      <c r="A303" s="99"/>
    </row>
    <row r="304" ht="18">
      <c r="A304" s="99"/>
    </row>
    <row r="305" ht="18">
      <c r="A305" s="99"/>
    </row>
    <row r="306" ht="18">
      <c r="A306" s="99"/>
    </row>
    <row r="307" ht="18">
      <c r="A307" s="99"/>
    </row>
    <row r="308" ht="18">
      <c r="A308" s="99"/>
    </row>
    <row r="309" ht="18">
      <c r="A309" s="99"/>
    </row>
    <row r="310" ht="18">
      <c r="A310" s="99"/>
    </row>
    <row r="311" ht="18">
      <c r="A311" s="99"/>
    </row>
    <row r="312" ht="18">
      <c r="A312" s="99"/>
    </row>
    <row r="313" ht="18">
      <c r="A313" s="99"/>
    </row>
    <row r="314" ht="18">
      <c r="A314" s="99"/>
    </row>
    <row r="315" ht="18">
      <c r="A315" s="99"/>
    </row>
    <row r="316" ht="18">
      <c r="A316" s="99"/>
    </row>
    <row r="317" ht="18">
      <c r="A317" s="99"/>
    </row>
    <row r="318" ht="18">
      <c r="A318" s="99"/>
    </row>
    <row r="319" ht="18">
      <c r="A319" s="99"/>
    </row>
    <row r="320" ht="18">
      <c r="A320" s="99"/>
    </row>
    <row r="321" ht="18">
      <c r="A321" s="99"/>
    </row>
    <row r="322" ht="18">
      <c r="A322" s="99"/>
    </row>
    <row r="323" ht="18">
      <c r="A323" s="99"/>
    </row>
    <row r="324" ht="18">
      <c r="A324" s="99"/>
    </row>
    <row r="325" ht="18">
      <c r="A325" s="99"/>
    </row>
    <row r="326" ht="18">
      <c r="A326" s="99"/>
    </row>
    <row r="327" ht="18">
      <c r="A327" s="99"/>
    </row>
    <row r="328" ht="18">
      <c r="A328" s="99"/>
    </row>
  </sheetData>
  <sheetProtection selectLockedCells="1" selectUnlockedCells="1"/>
  <mergeCells count="12">
    <mergeCell ref="A82:I82"/>
    <mergeCell ref="A90:I90"/>
    <mergeCell ref="C102:D102"/>
    <mergeCell ref="F102:H102"/>
    <mergeCell ref="C103:D103"/>
    <mergeCell ref="F103:H103"/>
    <mergeCell ref="A1:I1"/>
    <mergeCell ref="A3:A4"/>
    <mergeCell ref="B3:B4"/>
    <mergeCell ref="C3:D3"/>
    <mergeCell ref="E3:I3"/>
    <mergeCell ref="A6:I6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36"/>
  <headerFooter alignWithMargins="0">
    <oddHeader>&amp;C&amp;"Times New Roman,Звичайний"&amp;14 5&amp;R&amp;"Times New Roman,Звичайний"&amp;14Продовження додатка  3
Таблиця 1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8"/>
  <sheetViews>
    <sheetView zoomScale="60" zoomScaleNormal="60" zoomScaleSheetLayoutView="75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G44" sqref="G44"/>
    </sheetView>
  </sheetViews>
  <sheetFormatPr defaultColWidth="9.125" defaultRowHeight="12.75"/>
  <cols>
    <col min="1" max="1" width="86.75390625" style="122" customWidth="1"/>
    <col min="2" max="2" width="15.25390625" style="123" customWidth="1"/>
    <col min="3" max="7" width="18.625" style="123" customWidth="1"/>
    <col min="8" max="8" width="15.00390625" style="123" customWidth="1"/>
    <col min="9" max="9" width="10.00390625" style="122" customWidth="1"/>
    <col min="10" max="10" width="9.50390625" style="122" customWidth="1"/>
    <col min="11" max="16384" width="9.125" style="122" customWidth="1"/>
  </cols>
  <sheetData>
    <row r="1" spans="1:8" ht="18">
      <c r="A1" s="214" t="s">
        <v>224</v>
      </c>
      <c r="B1" s="214"/>
      <c r="C1" s="214"/>
      <c r="D1" s="214"/>
      <c r="E1" s="214"/>
      <c r="F1" s="214"/>
      <c r="G1" s="214"/>
      <c r="H1" s="214"/>
    </row>
    <row r="2" spans="1:8" ht="18">
      <c r="A2" s="214"/>
      <c r="B2" s="214"/>
      <c r="C2" s="214"/>
      <c r="D2" s="214"/>
      <c r="E2" s="214"/>
      <c r="F2" s="214"/>
      <c r="G2" s="214"/>
      <c r="H2" s="214"/>
    </row>
    <row r="3" spans="1:8" ht="38.25" customHeight="1">
      <c r="A3" s="215" t="s">
        <v>33</v>
      </c>
      <c r="B3" s="216" t="s">
        <v>34</v>
      </c>
      <c r="C3" s="209" t="s">
        <v>134</v>
      </c>
      <c r="D3" s="209"/>
      <c r="E3" s="215" t="s">
        <v>135</v>
      </c>
      <c r="F3" s="215"/>
      <c r="G3" s="215"/>
      <c r="H3" s="215"/>
    </row>
    <row r="4" spans="1:8" ht="39" customHeight="1">
      <c r="A4" s="215"/>
      <c r="B4" s="216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225</v>
      </c>
      <c r="H4" s="103" t="s">
        <v>39</v>
      </c>
    </row>
    <row r="5" spans="1:8" ht="18">
      <c r="A5" s="48">
        <v>1</v>
      </c>
      <c r="B5" s="125">
        <v>2</v>
      </c>
      <c r="C5" s="48">
        <v>3</v>
      </c>
      <c r="D5" s="125">
        <v>4</v>
      </c>
      <c r="E5" s="48">
        <v>5</v>
      </c>
      <c r="F5" s="125">
        <v>6</v>
      </c>
      <c r="G5" s="48">
        <v>7</v>
      </c>
      <c r="H5" s="125">
        <v>8</v>
      </c>
    </row>
    <row r="6" spans="1:8" ht="30" customHeight="1">
      <c r="A6" s="217" t="s">
        <v>226</v>
      </c>
      <c r="B6" s="217"/>
      <c r="C6" s="217"/>
      <c r="D6" s="217"/>
      <c r="E6" s="217"/>
      <c r="F6" s="217"/>
      <c r="G6" s="217"/>
      <c r="H6" s="217"/>
    </row>
    <row r="7" spans="1:8" ht="30" customHeight="1">
      <c r="A7" s="127" t="s">
        <v>227</v>
      </c>
      <c r="B7" s="125">
        <v>1200</v>
      </c>
      <c r="C7" s="128">
        <f>'I. Фін результат'!C76</f>
        <v>-2537.011999999998</v>
      </c>
      <c r="D7" s="129">
        <f>'[34]ІІ. Розр. з бюджетом'!$C$8</f>
        <v>9178.8</v>
      </c>
      <c r="E7" s="129">
        <f>'[35]ІІ. Розр. з бюджетом'!$D$8</f>
        <v>760.9999999999759</v>
      </c>
      <c r="F7" s="129">
        <f aca="true" t="shared" si="0" ref="F7:F18">D7</f>
        <v>9178.8</v>
      </c>
      <c r="G7" s="130">
        <f>F7-E7</f>
        <v>8417.800000000023</v>
      </c>
      <c r="H7" s="131">
        <f>(F7/E7)*100</f>
        <v>1206.149802890971</v>
      </c>
    </row>
    <row r="8" spans="1:8" ht="48.75" customHeight="1">
      <c r="A8" s="127" t="s">
        <v>228</v>
      </c>
      <c r="B8" s="34">
        <v>2000</v>
      </c>
      <c r="C8" s="104">
        <f>'[33]ІІ. Розр. з бюджетом'!$C$9</f>
        <v>-22399</v>
      </c>
      <c r="D8" s="104">
        <f>'[34]ІІ. Розр. з бюджетом'!$C$9</f>
        <v>-24936</v>
      </c>
      <c r="E8" s="104">
        <f>'[35]ІІ. Розр. з бюджетом'!$D$9</f>
        <v>-21638</v>
      </c>
      <c r="F8" s="132">
        <f t="shared" si="0"/>
        <v>-24936</v>
      </c>
      <c r="G8" s="130">
        <v>3298</v>
      </c>
      <c r="H8" s="131">
        <f>(F8/E8)*100</f>
        <v>115.24170440891027</v>
      </c>
    </row>
    <row r="9" spans="1:8" ht="45" customHeight="1">
      <c r="A9" s="127" t="s">
        <v>229</v>
      </c>
      <c r="B9" s="34">
        <v>2010</v>
      </c>
      <c r="C9" s="114">
        <f>SUM(C10:C11)</f>
        <v>0</v>
      </c>
      <c r="D9" s="114">
        <f>SUM(D10:D11)</f>
        <v>0</v>
      </c>
      <c r="E9" s="108">
        <f>'[35]ІІ. Розр. з бюджетом'!$D$10</f>
        <v>-7.6</v>
      </c>
      <c r="F9" s="133">
        <f t="shared" si="0"/>
        <v>0</v>
      </c>
      <c r="G9" s="134">
        <v>-7.6</v>
      </c>
      <c r="H9" s="131">
        <f>(F9/E9)*100</f>
        <v>0</v>
      </c>
    </row>
    <row r="10" spans="1:8" ht="45" customHeight="1">
      <c r="A10" s="41" t="s">
        <v>230</v>
      </c>
      <c r="B10" s="34">
        <v>2011</v>
      </c>
      <c r="C10" s="112">
        <f>'[33]ІІ. Розр. з бюджетом'!$C$11</f>
        <v>0</v>
      </c>
      <c r="D10" s="112">
        <f>'[34]ІІ. Розр. з бюджетом'!$C$11</f>
        <v>0</v>
      </c>
      <c r="E10" s="112">
        <f>'[35]ІІ. Розр. з бюджетом'!$D$11</f>
        <v>0</v>
      </c>
      <c r="F10" s="133">
        <f t="shared" si="0"/>
        <v>0</v>
      </c>
      <c r="G10" s="130">
        <f>F10-E10</f>
        <v>0</v>
      </c>
      <c r="H10" s="131" t="s">
        <v>154</v>
      </c>
    </row>
    <row r="11" spans="1:8" ht="45" customHeight="1">
      <c r="A11" s="41" t="s">
        <v>231</v>
      </c>
      <c r="B11" s="34">
        <v>2012</v>
      </c>
      <c r="C11" s="112" t="s">
        <v>154</v>
      </c>
      <c r="D11" s="112">
        <f>'[34]ІІ. Розр. з бюджетом'!$C$12</f>
        <v>0</v>
      </c>
      <c r="E11" s="104">
        <f>'[35]ІІ. Розр. з бюджетом'!$D$12</f>
        <v>-7.6</v>
      </c>
      <c r="F11" s="133">
        <f t="shared" si="0"/>
        <v>0</v>
      </c>
      <c r="G11" s="135" t="s">
        <v>154</v>
      </c>
      <c r="H11" s="131">
        <f>(F11/E11)*100</f>
        <v>0</v>
      </c>
    </row>
    <row r="12" spans="1:8" ht="24.75" customHeight="1">
      <c r="A12" s="41" t="s">
        <v>232</v>
      </c>
      <c r="B12" s="34" t="s">
        <v>233</v>
      </c>
      <c r="C12" s="112" t="s">
        <v>154</v>
      </c>
      <c r="D12" s="112">
        <f>'[34]ІІ. Розр. з бюджетом'!$C$13</f>
        <v>0</v>
      </c>
      <c r="E12" s="112">
        <f>'[35]ІІ. Розр. з бюджетом'!$D$13</f>
        <v>0</v>
      </c>
      <c r="F12" s="133">
        <f t="shared" si="0"/>
        <v>0</v>
      </c>
      <c r="G12" s="130">
        <f aca="true" t="shared" si="1" ref="G12:G18">F12-E12</f>
        <v>0</v>
      </c>
      <c r="H12" s="131" t="s">
        <v>154</v>
      </c>
    </row>
    <row r="13" spans="1:8" ht="24.75" customHeight="1">
      <c r="A13" s="41" t="s">
        <v>234</v>
      </c>
      <c r="B13" s="34">
        <v>2020</v>
      </c>
      <c r="C13" s="112" t="s">
        <v>154</v>
      </c>
      <c r="D13" s="112">
        <f>'[34]ІІ. Розр. з бюджетом'!$C$14</f>
        <v>0</v>
      </c>
      <c r="E13" s="112">
        <f>'[35]ІІ. Розр. з бюджетом'!$D$14</f>
        <v>0</v>
      </c>
      <c r="F13" s="133">
        <f t="shared" si="0"/>
        <v>0</v>
      </c>
      <c r="G13" s="130">
        <f t="shared" si="1"/>
        <v>0</v>
      </c>
      <c r="H13" s="131" t="s">
        <v>154</v>
      </c>
    </row>
    <row r="14" spans="1:8" s="136" customFormat="1" ht="24.75" customHeight="1">
      <c r="A14" s="127" t="s">
        <v>235</v>
      </c>
      <c r="B14" s="34">
        <v>2030</v>
      </c>
      <c r="C14" s="112" t="s">
        <v>154</v>
      </c>
      <c r="D14" s="112">
        <f>'[34]ІІ. Розр. з бюджетом'!$C$15</f>
        <v>0</v>
      </c>
      <c r="E14" s="112">
        <f>'[35]ІІ. Розр. з бюджетом'!$D$15</f>
        <v>0</v>
      </c>
      <c r="F14" s="133">
        <f t="shared" si="0"/>
        <v>0</v>
      </c>
      <c r="G14" s="130">
        <f t="shared" si="1"/>
        <v>0</v>
      </c>
      <c r="H14" s="131" t="s">
        <v>154</v>
      </c>
    </row>
    <row r="15" spans="1:8" ht="24.75" customHeight="1">
      <c r="A15" s="127" t="s">
        <v>236</v>
      </c>
      <c r="B15" s="34">
        <v>2031</v>
      </c>
      <c r="C15" s="112" t="s">
        <v>154</v>
      </c>
      <c r="D15" s="112">
        <f>'[34]ІІ. Розр. з бюджетом'!$C$16</f>
        <v>0</v>
      </c>
      <c r="E15" s="112">
        <f>'[35]ІІ. Розр. з бюджетом'!$D$16</f>
        <v>0</v>
      </c>
      <c r="F15" s="133">
        <f t="shared" si="0"/>
        <v>0</v>
      </c>
      <c r="G15" s="130">
        <f t="shared" si="1"/>
        <v>0</v>
      </c>
      <c r="H15" s="131" t="s">
        <v>154</v>
      </c>
    </row>
    <row r="16" spans="1:8" ht="24.75" customHeight="1">
      <c r="A16" s="127" t="s">
        <v>237</v>
      </c>
      <c r="B16" s="34">
        <v>2040</v>
      </c>
      <c r="C16" s="112" t="s">
        <v>154</v>
      </c>
      <c r="D16" s="112">
        <f>'[34]ІІ. Розр. з бюджетом'!$C$17</f>
        <v>0</v>
      </c>
      <c r="E16" s="112">
        <f>'[35]ІІ. Розр. з бюджетом'!$D$17</f>
        <v>0</v>
      </c>
      <c r="F16" s="133">
        <f t="shared" si="0"/>
        <v>0</v>
      </c>
      <c r="G16" s="130">
        <f t="shared" si="1"/>
        <v>0</v>
      </c>
      <c r="H16" s="131" t="s">
        <v>154</v>
      </c>
    </row>
    <row r="17" spans="1:8" ht="24.75" customHeight="1">
      <c r="A17" s="127" t="s">
        <v>238</v>
      </c>
      <c r="B17" s="34">
        <v>2050</v>
      </c>
      <c r="C17" s="112" t="s">
        <v>154</v>
      </c>
      <c r="D17" s="112">
        <f>'[34]ІІ. Розр. з бюджетом'!$C$18</f>
        <v>0</v>
      </c>
      <c r="E17" s="112">
        <f>'[35]ІІ. Розр. з бюджетом'!$D$18</f>
        <v>0</v>
      </c>
      <c r="F17" s="133">
        <f t="shared" si="0"/>
        <v>0</v>
      </c>
      <c r="G17" s="130">
        <f t="shared" si="1"/>
        <v>0</v>
      </c>
      <c r="H17" s="131" t="s">
        <v>154</v>
      </c>
    </row>
    <row r="18" spans="1:8" ht="24.75" customHeight="1">
      <c r="A18" s="127" t="s">
        <v>239</v>
      </c>
      <c r="B18" s="34">
        <v>2060</v>
      </c>
      <c r="C18" s="112" t="s">
        <v>154</v>
      </c>
      <c r="D18" s="112">
        <f>'[34]ІІ. Розр. з бюджетом'!$C$19</f>
        <v>0</v>
      </c>
      <c r="E18" s="112">
        <f>'[35]ІІ. Розр. з бюджетом'!$D$19</f>
        <v>0</v>
      </c>
      <c r="F18" s="133">
        <f t="shared" si="0"/>
        <v>0</v>
      </c>
      <c r="G18" s="130">
        <f t="shared" si="1"/>
        <v>0</v>
      </c>
      <c r="H18" s="131" t="s">
        <v>154</v>
      </c>
    </row>
    <row r="19" spans="1:8" ht="49.5" customHeight="1">
      <c r="A19" s="127" t="s">
        <v>240</v>
      </c>
      <c r="B19" s="34">
        <v>2070</v>
      </c>
      <c r="C19" s="137">
        <f>SUM(C7:C9,C13,C14,C16:C18)</f>
        <v>-24936.012</v>
      </c>
      <c r="D19" s="137">
        <f>SUM(D7:D9,D13,D14,D16:D18)</f>
        <v>-15757.2</v>
      </c>
      <c r="E19" s="137">
        <f>SUM(E7:E9,E13,E14,E16:E18)</f>
        <v>-20884.600000000024</v>
      </c>
      <c r="F19" s="137">
        <f>SUM(F7:F9,F13,F14,F16:F18)</f>
        <v>-15757.2</v>
      </c>
      <c r="G19" s="134">
        <v>-5127.4</v>
      </c>
      <c r="H19" s="138">
        <f>(F19/E19)*100</f>
        <v>75.44889535830221</v>
      </c>
    </row>
    <row r="20" spans="1:8" ht="34.5" customHeight="1">
      <c r="A20" s="217" t="s">
        <v>241</v>
      </c>
      <c r="B20" s="217"/>
      <c r="C20" s="217"/>
      <c r="D20" s="217"/>
      <c r="E20" s="217"/>
      <c r="F20" s="217"/>
      <c r="G20" s="217"/>
      <c r="H20" s="217"/>
    </row>
    <row r="21" spans="1:8" s="136" customFormat="1" ht="34.5">
      <c r="A21" s="126" t="s">
        <v>242</v>
      </c>
      <c r="B21" s="36">
        <v>2110</v>
      </c>
      <c r="C21" s="111">
        <f>SUM(C22:C30)</f>
        <v>-3424.5</v>
      </c>
      <c r="D21" s="111">
        <f>SUM(D22:D30)</f>
        <v>-7714.700000000001</v>
      </c>
      <c r="E21" s="111">
        <f>SUM(E22:E30)</f>
        <v>-5829.8</v>
      </c>
      <c r="F21" s="111">
        <f>SUM(F22:F30)</f>
        <v>-7714.700000000001</v>
      </c>
      <c r="G21" s="105">
        <f>F21-E21</f>
        <v>-1884.9000000000005</v>
      </c>
      <c r="H21" s="106">
        <f>(F21/E21)*100</f>
        <v>132.33215547703182</v>
      </c>
    </row>
    <row r="22" spans="1:8" ht="18">
      <c r="A22" s="41" t="s">
        <v>63</v>
      </c>
      <c r="B22" s="34">
        <v>2111</v>
      </c>
      <c r="C22" s="112">
        <f>'[33]ІІ. Розр. з бюджетом'!$C$23</f>
        <v>0</v>
      </c>
      <c r="D22" s="112">
        <f>'[34]ІІ. Розр. з бюджетом'!$C$23</f>
        <v>-6.6</v>
      </c>
      <c r="E22" s="112">
        <f>'[35]ІІ. Розр. з бюджетом'!$D$23</f>
        <v>-167</v>
      </c>
      <c r="F22" s="112">
        <f aca="true" t="shared" si="2" ref="F22:F30">D22</f>
        <v>-6.6</v>
      </c>
      <c r="G22" s="112">
        <v>-160</v>
      </c>
      <c r="H22" s="109">
        <f>(F22/E22)*100</f>
        <v>3.952095808383233</v>
      </c>
    </row>
    <row r="23" spans="1:8" ht="18">
      <c r="A23" s="41" t="s">
        <v>243</v>
      </c>
      <c r="B23" s="34">
        <v>2112</v>
      </c>
      <c r="C23" s="104">
        <f>'[33]ІІ. Розр. з бюджетом'!$C$24</f>
        <v>-2306.3</v>
      </c>
      <c r="D23" s="104">
        <f>'[34]ІІ. Розр. з бюджетом'!$C$24</f>
        <v>-6234</v>
      </c>
      <c r="E23" s="104">
        <f>'[35]ІІ. Розр. з бюджетом'!$D$24</f>
        <v>-4151.4</v>
      </c>
      <c r="F23" s="104">
        <f t="shared" si="2"/>
        <v>-6234</v>
      </c>
      <c r="G23" s="104">
        <v>2082.6</v>
      </c>
      <c r="H23" s="109">
        <f>(F23/E23)*100</f>
        <v>150.16620898973844</v>
      </c>
    </row>
    <row r="24" spans="1:8" s="136" customFormat="1" ht="18.75" customHeight="1">
      <c r="A24" s="127" t="s">
        <v>244</v>
      </c>
      <c r="B24" s="48">
        <v>2113</v>
      </c>
      <c r="C24" s="112">
        <f>'[33]ІІ. Розр. з бюджетом'!$C$25</f>
        <v>0</v>
      </c>
      <c r="D24" s="112">
        <f>'[34]ІІ. Розр. з бюджетом'!$C$25</f>
        <v>0</v>
      </c>
      <c r="E24" s="112">
        <f>'[35]ІІ. Розр. з бюджетом'!$D$25</f>
        <v>0</v>
      </c>
      <c r="F24" s="112">
        <f t="shared" si="2"/>
        <v>0</v>
      </c>
      <c r="G24" s="112">
        <f>F24-E24</f>
        <v>0</v>
      </c>
      <c r="H24" s="109" t="s">
        <v>154</v>
      </c>
    </row>
    <row r="25" spans="1:8" ht="18">
      <c r="A25" s="127" t="s">
        <v>245</v>
      </c>
      <c r="B25" s="48">
        <v>2114</v>
      </c>
      <c r="C25" s="112">
        <f>'[33]ІІ. Розр. з бюджетом'!$C$26</f>
        <v>0</v>
      </c>
      <c r="D25" s="112">
        <f>'[34]ІІ. Розр. з бюджетом'!$C$26</f>
        <v>0</v>
      </c>
      <c r="E25" s="112">
        <f>'[35]ІІ. Розр. з бюджетом'!$D$26</f>
        <v>0</v>
      </c>
      <c r="F25" s="112">
        <f t="shared" si="2"/>
        <v>0</v>
      </c>
      <c r="G25" s="112">
        <f>F25-E25</f>
        <v>0</v>
      </c>
      <c r="H25" s="109" t="s">
        <v>154</v>
      </c>
    </row>
    <row r="26" spans="1:8" ht="36">
      <c r="A26" s="127" t="s">
        <v>246</v>
      </c>
      <c r="B26" s="48">
        <v>2115</v>
      </c>
      <c r="C26" s="112">
        <f>'[33]ІІ. Розр. з бюджетом'!$C$27</f>
        <v>0</v>
      </c>
      <c r="D26" s="112">
        <f>'[34]ІІ. Розр. з бюджетом'!$C$27</f>
        <v>0</v>
      </c>
      <c r="E26" s="104">
        <f>'[35]ІІ. Розр. з бюджетом'!$D$27</f>
        <v>-7.6</v>
      </c>
      <c r="F26" s="112">
        <f t="shared" si="2"/>
        <v>0</v>
      </c>
      <c r="G26" s="104">
        <v>-7.6</v>
      </c>
      <c r="H26" s="109">
        <f>(F26/E26)*100</f>
        <v>0</v>
      </c>
    </row>
    <row r="27" spans="1:9" s="124" customFormat="1" ht="18">
      <c r="A27" s="127" t="s">
        <v>247</v>
      </c>
      <c r="B27" s="48">
        <v>2116</v>
      </c>
      <c r="C27" s="112">
        <f>'[33]ІІ. Розр. з бюджетом'!$C$28</f>
        <v>0</v>
      </c>
      <c r="D27" s="112">
        <f>'[34]ІІ. Розр. з бюджетом'!$C$28</f>
        <v>0</v>
      </c>
      <c r="E27" s="112">
        <f>'[35]ІІ. Розр. з бюджетом'!$D$28</f>
        <v>0</v>
      </c>
      <c r="F27" s="112">
        <f t="shared" si="2"/>
        <v>0</v>
      </c>
      <c r="G27" s="112">
        <f>F27-E27</f>
        <v>0</v>
      </c>
      <c r="H27" s="109" t="s">
        <v>154</v>
      </c>
      <c r="I27" s="122"/>
    </row>
    <row r="28" spans="1:8" ht="19.5" customHeight="1">
      <c r="A28" s="127" t="s">
        <v>248</v>
      </c>
      <c r="B28" s="48">
        <v>2117</v>
      </c>
      <c r="C28" s="112">
        <f>'[33]ІІ. Розр. з бюджетом'!$C$29</f>
        <v>0</v>
      </c>
      <c r="D28" s="112">
        <f>'[34]ІІ. Розр. з бюджетом'!$C$29</f>
        <v>0</v>
      </c>
      <c r="E28" s="112">
        <f>'[35]ІІ. Розр. з бюджетом'!$D$29</f>
        <v>0</v>
      </c>
      <c r="F28" s="112">
        <f t="shared" si="2"/>
        <v>0</v>
      </c>
      <c r="G28" s="112">
        <f>F28-E28</f>
        <v>0</v>
      </c>
      <c r="H28" s="109" t="s">
        <v>154</v>
      </c>
    </row>
    <row r="29" spans="1:8" ht="19.5" customHeight="1">
      <c r="A29" s="127" t="s">
        <v>67</v>
      </c>
      <c r="B29" s="48">
        <v>2118</v>
      </c>
      <c r="C29" s="104">
        <f>'[33]ІІ. Розр. з бюджетом'!$C$30</f>
        <v>-1118.2</v>
      </c>
      <c r="D29" s="104">
        <f>'[34]ІІ. Розр. з бюджетом'!$C$30</f>
        <v>-1474.1</v>
      </c>
      <c r="E29" s="104">
        <f>'[35]ІІ. Розр. з бюджетом'!$D$30</f>
        <v>-1503.8</v>
      </c>
      <c r="F29" s="104">
        <f t="shared" si="2"/>
        <v>-1474.1</v>
      </c>
      <c r="G29" s="104">
        <v>-29.7</v>
      </c>
      <c r="H29" s="109">
        <f>(F29/E29)*100</f>
        <v>98.02500332491022</v>
      </c>
    </row>
    <row r="30" spans="1:8" ht="19.5" customHeight="1">
      <c r="A30" s="127" t="s">
        <v>249</v>
      </c>
      <c r="B30" s="48">
        <v>2119</v>
      </c>
      <c r="C30" s="112">
        <f>'[33]ІІ. Розр. з бюджетом'!$C$31</f>
        <v>0</v>
      </c>
      <c r="D30" s="112">
        <f>'[34]ІІ. Розр. з бюджетом'!$C$31</f>
        <v>0</v>
      </c>
      <c r="E30" s="112">
        <f>'[35]ІІ. Розр. з бюджетом'!$D$31</f>
        <v>0</v>
      </c>
      <c r="F30" s="112">
        <f t="shared" si="2"/>
        <v>0</v>
      </c>
      <c r="G30" s="112">
        <f>F30-E30</f>
        <v>0</v>
      </c>
      <c r="H30" s="109" t="s">
        <v>154</v>
      </c>
    </row>
    <row r="31" spans="1:8" s="136" customFormat="1" ht="34.5">
      <c r="A31" s="126" t="s">
        <v>250</v>
      </c>
      <c r="B31" s="50">
        <v>2120</v>
      </c>
      <c r="C31" s="111">
        <f>SUM(C32:C35)</f>
        <v>-1677.3</v>
      </c>
      <c r="D31" s="111">
        <f>SUM(D32:D35)</f>
        <v>-2138.3</v>
      </c>
      <c r="E31" s="111">
        <f>SUM(E32:E35)</f>
        <v>-2255.7</v>
      </c>
      <c r="F31" s="111">
        <f>SUM(F32:F35)</f>
        <v>-2138.3</v>
      </c>
      <c r="G31" s="105">
        <v>-117.4</v>
      </c>
      <c r="H31" s="106">
        <f>(F31/E31)*100</f>
        <v>94.79540719067253</v>
      </c>
    </row>
    <row r="32" spans="1:8" ht="19.5" customHeight="1">
      <c r="A32" s="127" t="s">
        <v>67</v>
      </c>
      <c r="B32" s="48">
        <v>2121</v>
      </c>
      <c r="C32" s="104">
        <f>'[33]ІІ. Розр. з бюджетом'!$C$33</f>
        <v>-1677.3</v>
      </c>
      <c r="D32" s="104">
        <f>'[34]ІІ. Розр. з бюджетом'!$C$33</f>
        <v>-1677.3</v>
      </c>
      <c r="E32" s="104">
        <f>'[35]ІІ. Розр. з бюджетом'!$D$33</f>
        <v>-2255.7</v>
      </c>
      <c r="F32" s="104">
        <f>D32</f>
        <v>-1677.3</v>
      </c>
      <c r="G32" s="104">
        <v>-578.4</v>
      </c>
      <c r="H32" s="109">
        <f>(F32/E32)*100</f>
        <v>74.3582923261072</v>
      </c>
    </row>
    <row r="33" spans="1:8" ht="19.5" customHeight="1">
      <c r="A33" s="127" t="s">
        <v>70</v>
      </c>
      <c r="B33" s="48">
        <v>2122</v>
      </c>
      <c r="C33" s="115" t="str">
        <f>'[33]ІІ. Розр. з бюджетом'!$C$34</f>
        <v>-</v>
      </c>
      <c r="D33" s="115" t="str">
        <f>'[34]ІІ. Розр. з бюджетом'!$C$34</f>
        <v>-</v>
      </c>
      <c r="E33" s="115" t="str">
        <f>'[35]ІІ. Розр. з бюджетом'!$D$34</f>
        <v>-</v>
      </c>
      <c r="F33" s="115" t="str">
        <f>D33</f>
        <v>-</v>
      </c>
      <c r="G33" s="115" t="s">
        <v>154</v>
      </c>
      <c r="H33" s="109" t="s">
        <v>154</v>
      </c>
    </row>
    <row r="34" spans="1:8" ht="19.5" customHeight="1">
      <c r="A34" s="127" t="s">
        <v>251</v>
      </c>
      <c r="B34" s="48">
        <v>2123</v>
      </c>
      <c r="C34" s="112">
        <f>'[33]ІІ. Розр. з бюджетом'!$C$35</f>
        <v>0</v>
      </c>
      <c r="D34" s="112">
        <f>'[34]ІІ. Розр. з бюджетом'!$C$35</f>
        <v>0</v>
      </c>
      <c r="E34" s="115">
        <f>'[35]ІІ. Розр. з бюджетом'!$D$35</f>
        <v>0</v>
      </c>
      <c r="F34" s="112">
        <f>D34</f>
        <v>0</v>
      </c>
      <c r="G34" s="115">
        <f>F34-E34</f>
        <v>0</v>
      </c>
      <c r="H34" s="109" t="s">
        <v>154</v>
      </c>
    </row>
    <row r="35" spans="1:8" s="136" customFormat="1" ht="18">
      <c r="A35" s="127" t="s">
        <v>249</v>
      </c>
      <c r="B35" s="48">
        <v>2124</v>
      </c>
      <c r="C35" s="112">
        <f>'[33]ІІ. Розр. з бюджетом'!$C$36</f>
        <v>0</v>
      </c>
      <c r="D35" s="104">
        <f>'[34]ІІ. Розр. з бюджетом'!$C$41</f>
        <v>-461</v>
      </c>
      <c r="E35" s="113">
        <f>'[35]ІІ. Розр. з бюджетом'!$D$36</f>
        <v>0</v>
      </c>
      <c r="F35" s="104">
        <f>D35</f>
        <v>-461</v>
      </c>
      <c r="G35" s="104">
        <v>461</v>
      </c>
      <c r="H35" s="109" t="s">
        <v>154</v>
      </c>
    </row>
    <row r="36" spans="1:8" s="136" customFormat="1" ht="39" customHeight="1">
      <c r="A36" s="126" t="s">
        <v>252</v>
      </c>
      <c r="B36" s="50">
        <v>2130</v>
      </c>
      <c r="C36" s="111">
        <f>SUM(C37:C40)</f>
        <v>-3512.6</v>
      </c>
      <c r="D36" s="111">
        <f>SUM(D37:D40)</f>
        <v>-4471.9</v>
      </c>
      <c r="E36" s="111">
        <f>SUM(E37:E40)</f>
        <v>-4595.1</v>
      </c>
      <c r="F36" s="111">
        <f>SUM(F37:F40)</f>
        <v>-4471.9</v>
      </c>
      <c r="G36" s="105">
        <v>-123.2</v>
      </c>
      <c r="H36" s="106">
        <f>(F36/E36)*100</f>
        <v>97.3188831581467</v>
      </c>
    </row>
    <row r="37" spans="1:8" ht="60.75" customHeight="1">
      <c r="A37" s="127" t="s">
        <v>253</v>
      </c>
      <c r="B37" s="48">
        <v>2131</v>
      </c>
      <c r="C37" s="112">
        <f>'[33]ІІ. Розр. з бюджетом'!$C$38</f>
        <v>0</v>
      </c>
      <c r="D37" s="112">
        <f>'[34]ІІ. Розр. з бюджетом'!$C$38</f>
        <v>0</v>
      </c>
      <c r="E37" s="112">
        <f>'[35]ІІ. Розр. з бюджетом'!$D$38</f>
        <v>0</v>
      </c>
      <c r="F37" s="112">
        <f>D37</f>
        <v>0</v>
      </c>
      <c r="G37" s="112">
        <f>F37-E37</f>
        <v>0</v>
      </c>
      <c r="H37" s="109" t="s">
        <v>154</v>
      </c>
    </row>
    <row r="38" spans="1:8" s="136" customFormat="1" ht="19.5" customHeight="1">
      <c r="A38" s="127" t="s">
        <v>254</v>
      </c>
      <c r="B38" s="48">
        <v>2132</v>
      </c>
      <c r="C38" s="112">
        <f>'[33]ІІ. Розр. з бюджетом'!$C$39</f>
        <v>0</v>
      </c>
      <c r="D38" s="112">
        <f>'[34]ІІ. Розр. з бюджетом'!$C$39</f>
        <v>0</v>
      </c>
      <c r="E38" s="112">
        <f>'[35]ІІ. Розр. з бюджетом'!$D$39</f>
        <v>0</v>
      </c>
      <c r="F38" s="112">
        <f>D38</f>
        <v>0</v>
      </c>
      <c r="G38" s="112">
        <f>F38-E38</f>
        <v>0</v>
      </c>
      <c r="H38" s="109" t="s">
        <v>154</v>
      </c>
    </row>
    <row r="39" spans="1:8" ht="19.5" customHeight="1">
      <c r="A39" s="127" t="s">
        <v>255</v>
      </c>
      <c r="B39" s="48">
        <v>2133</v>
      </c>
      <c r="C39" s="104">
        <f>'[33]ІІ. Розр. з бюджетом'!$C$40</f>
        <v>-3512.6</v>
      </c>
      <c r="D39" s="104">
        <f>'[34]ІІ. Розр. з бюджетом'!$C$40</f>
        <v>-4010.9</v>
      </c>
      <c r="E39" s="104">
        <f>'[35]ІІ. Розр. з бюджетом'!$D$40</f>
        <v>-4595.1</v>
      </c>
      <c r="F39" s="104">
        <f>D39</f>
        <v>-4010.9</v>
      </c>
      <c r="G39" s="104">
        <v>-584.2</v>
      </c>
      <c r="H39" s="109">
        <f>(F39/E39)*100</f>
        <v>87.28645731322496</v>
      </c>
    </row>
    <row r="40" spans="1:8" ht="19.5" customHeight="1">
      <c r="A40" s="127" t="s">
        <v>256</v>
      </c>
      <c r="B40" s="48">
        <v>2134</v>
      </c>
      <c r="C40" s="112">
        <f>'[33]ІІ. Розр. з бюджетом'!$C$41</f>
        <v>0</v>
      </c>
      <c r="D40" s="104">
        <f>'[34]ІІ. Розр. з бюджетом'!$C$41</f>
        <v>-461</v>
      </c>
      <c r="E40" s="104">
        <f>'[35]ІІ. Розр. з бюджетом'!$D$41</f>
        <v>0</v>
      </c>
      <c r="F40" s="104">
        <f>D40</f>
        <v>-461</v>
      </c>
      <c r="G40" s="104">
        <v>461</v>
      </c>
      <c r="H40" s="109" t="s">
        <v>154</v>
      </c>
    </row>
    <row r="41" spans="1:8" s="136" customFormat="1" ht="19.5" customHeight="1">
      <c r="A41" s="126" t="s">
        <v>257</v>
      </c>
      <c r="B41" s="50">
        <v>2140</v>
      </c>
      <c r="C41" s="139">
        <f>SUM(C42:C43)</f>
        <v>0</v>
      </c>
      <c r="D41" s="139">
        <f>SUM(D42:D43)</f>
        <v>0</v>
      </c>
      <c r="E41" s="139">
        <f>SUM(E42:E43)</f>
        <v>0</v>
      </c>
      <c r="F41" s="139">
        <f>SUM(F42:F43)</f>
        <v>0</v>
      </c>
      <c r="G41" s="87">
        <f>F41-E41</f>
        <v>0</v>
      </c>
      <c r="H41" s="106" t="s">
        <v>154</v>
      </c>
    </row>
    <row r="42" spans="1:8" ht="36">
      <c r="A42" s="127" t="s">
        <v>258</v>
      </c>
      <c r="B42" s="48">
        <v>2141</v>
      </c>
      <c r="C42" s="112">
        <f>'[33]ІІ. Розр. з бюджетом'!$C$43</f>
        <v>0</v>
      </c>
      <c r="D42" s="112">
        <f>'[34]ІІ. Розр. з бюджетом'!$C$43</f>
        <v>0</v>
      </c>
      <c r="E42" s="115" t="s">
        <v>154</v>
      </c>
      <c r="F42" s="112">
        <f>D42</f>
        <v>0</v>
      </c>
      <c r="G42" s="115" t="s">
        <v>154</v>
      </c>
      <c r="H42" s="109" t="s">
        <v>154</v>
      </c>
    </row>
    <row r="43" spans="1:8" s="136" customFormat="1" ht="19.5" customHeight="1">
      <c r="A43" s="127" t="s">
        <v>259</v>
      </c>
      <c r="B43" s="48">
        <v>2142</v>
      </c>
      <c r="C43" s="112">
        <f>'[33]ІІ. Розр. з бюджетом'!$C$44</f>
        <v>0</v>
      </c>
      <c r="D43" s="112">
        <f>'[34]ІІ. Розр. з бюджетом'!$C$44</f>
        <v>0</v>
      </c>
      <c r="E43" s="115" t="s">
        <v>154</v>
      </c>
      <c r="F43" s="112">
        <f>D43</f>
        <v>0</v>
      </c>
      <c r="G43" s="115" t="s">
        <v>154</v>
      </c>
      <c r="H43" s="109" t="s">
        <v>154</v>
      </c>
    </row>
    <row r="44" spans="1:8" s="136" customFormat="1" ht="21.75" customHeight="1">
      <c r="A44" s="126" t="s">
        <v>260</v>
      </c>
      <c r="B44" s="50">
        <v>2200</v>
      </c>
      <c r="C44" s="111">
        <f>SUM(C21,C31,C36,C41)</f>
        <v>-8614.4</v>
      </c>
      <c r="D44" s="111">
        <f>SUM(D21,D31,D36,D41)</f>
        <v>-14324.9</v>
      </c>
      <c r="E44" s="111">
        <f>SUM(E21,E31,E36,E41)</f>
        <v>-12680.6</v>
      </c>
      <c r="F44" s="111">
        <f>SUM(F21,F31,F36,F41)</f>
        <v>-14324.9</v>
      </c>
      <c r="G44" s="105">
        <v>1644.3</v>
      </c>
      <c r="H44" s="106">
        <f>(F44/E44)*100</f>
        <v>112.96705203223823</v>
      </c>
    </row>
    <row r="45" spans="1:8" s="136" customFormat="1" ht="18">
      <c r="A45" s="140"/>
      <c r="B45" s="123"/>
      <c r="C45" s="123"/>
      <c r="D45" s="123"/>
      <c r="E45" s="123"/>
      <c r="F45" s="123"/>
      <c r="G45" s="123"/>
      <c r="H45" s="123"/>
    </row>
    <row r="46" spans="1:8" s="136" customFormat="1" ht="18">
      <c r="A46" s="140"/>
      <c r="B46" s="123"/>
      <c r="C46" s="123"/>
      <c r="D46" s="123"/>
      <c r="E46" s="123"/>
      <c r="F46" s="123"/>
      <c r="G46" s="123"/>
      <c r="H46" s="123"/>
    </row>
    <row r="47" spans="1:8" s="1" customFormat="1" ht="27.75" customHeight="1">
      <c r="A47" s="95" t="s">
        <v>261</v>
      </c>
      <c r="B47" s="2"/>
      <c r="C47" s="212"/>
      <c r="D47" s="212"/>
      <c r="E47" s="96"/>
      <c r="F47" s="203" t="s">
        <v>221</v>
      </c>
      <c r="G47" s="203"/>
      <c r="H47" s="203"/>
    </row>
    <row r="48" spans="1:8" s="98" customFormat="1" ht="18.75" customHeight="1">
      <c r="A48" s="97" t="s">
        <v>262</v>
      </c>
      <c r="B48" s="1"/>
      <c r="C48" s="213" t="s">
        <v>263</v>
      </c>
      <c r="D48" s="213"/>
      <c r="E48" s="1"/>
      <c r="F48" s="213" t="s">
        <v>264</v>
      </c>
      <c r="G48" s="213"/>
      <c r="H48" s="213"/>
    </row>
    <row r="49" spans="1:10" s="123" customFormat="1" ht="18">
      <c r="A49" s="141"/>
      <c r="I49" s="122"/>
      <c r="J49" s="122"/>
    </row>
    <row r="50" spans="1:10" s="123" customFormat="1" ht="18">
      <c r="A50" s="141"/>
      <c r="I50" s="122"/>
      <c r="J50" s="122"/>
    </row>
    <row r="51" spans="1:10" s="123" customFormat="1" ht="18">
      <c r="A51" s="141"/>
      <c r="I51" s="122"/>
      <c r="J51" s="122"/>
    </row>
    <row r="52" spans="1:10" s="123" customFormat="1" ht="18">
      <c r="A52" s="141"/>
      <c r="I52" s="122"/>
      <c r="J52" s="122"/>
    </row>
    <row r="53" spans="1:10" s="123" customFormat="1" ht="18">
      <c r="A53" s="141"/>
      <c r="I53" s="122"/>
      <c r="J53" s="122"/>
    </row>
    <row r="54" spans="1:10" s="123" customFormat="1" ht="18">
      <c r="A54" s="141"/>
      <c r="I54" s="122"/>
      <c r="J54" s="122"/>
    </row>
    <row r="55" spans="1:10" s="123" customFormat="1" ht="18">
      <c r="A55" s="141"/>
      <c r="I55" s="122"/>
      <c r="J55" s="122"/>
    </row>
    <row r="56" spans="1:10" s="123" customFormat="1" ht="18">
      <c r="A56" s="141"/>
      <c r="I56" s="122"/>
      <c r="J56" s="122"/>
    </row>
    <row r="57" spans="1:10" s="123" customFormat="1" ht="18">
      <c r="A57" s="141"/>
      <c r="I57" s="122"/>
      <c r="J57" s="122"/>
    </row>
    <row r="58" spans="1:10" s="123" customFormat="1" ht="18">
      <c r="A58" s="141"/>
      <c r="I58" s="122"/>
      <c r="J58" s="122"/>
    </row>
    <row r="59" spans="1:10" s="123" customFormat="1" ht="18">
      <c r="A59" s="141"/>
      <c r="I59" s="122"/>
      <c r="J59" s="122"/>
    </row>
    <row r="60" spans="1:10" s="123" customFormat="1" ht="18">
      <c r="A60" s="141"/>
      <c r="I60" s="122"/>
      <c r="J60" s="122"/>
    </row>
    <row r="61" spans="1:10" s="123" customFormat="1" ht="18">
      <c r="A61" s="141"/>
      <c r="I61" s="122"/>
      <c r="J61" s="122"/>
    </row>
    <row r="62" spans="1:10" s="123" customFormat="1" ht="18">
      <c r="A62" s="141"/>
      <c r="I62" s="122"/>
      <c r="J62" s="122"/>
    </row>
    <row r="63" spans="1:10" s="123" customFormat="1" ht="18">
      <c r="A63" s="141"/>
      <c r="I63" s="122"/>
      <c r="J63" s="122"/>
    </row>
    <row r="64" spans="1:10" s="123" customFormat="1" ht="18">
      <c r="A64" s="141"/>
      <c r="I64" s="122"/>
      <c r="J64" s="122"/>
    </row>
    <row r="65" spans="1:10" s="123" customFormat="1" ht="18">
      <c r="A65" s="141"/>
      <c r="I65" s="122"/>
      <c r="J65" s="122"/>
    </row>
    <row r="66" spans="1:10" s="123" customFormat="1" ht="18">
      <c r="A66" s="141"/>
      <c r="I66" s="122"/>
      <c r="J66" s="122"/>
    </row>
    <row r="67" spans="1:10" s="123" customFormat="1" ht="18">
      <c r="A67" s="141"/>
      <c r="I67" s="122"/>
      <c r="J67" s="122"/>
    </row>
    <row r="68" spans="1:10" s="123" customFormat="1" ht="18">
      <c r="A68" s="141"/>
      <c r="I68" s="122"/>
      <c r="J68" s="122"/>
    </row>
    <row r="69" spans="1:10" s="123" customFormat="1" ht="18">
      <c r="A69" s="141"/>
      <c r="I69" s="122"/>
      <c r="J69" s="122"/>
    </row>
    <row r="70" spans="1:10" s="123" customFormat="1" ht="18">
      <c r="A70" s="141"/>
      <c r="I70" s="122"/>
      <c r="J70" s="122"/>
    </row>
    <row r="71" spans="1:10" s="123" customFormat="1" ht="18">
      <c r="A71" s="141"/>
      <c r="I71" s="122"/>
      <c r="J71" s="122"/>
    </row>
    <row r="72" spans="1:10" s="123" customFormat="1" ht="18">
      <c r="A72" s="141"/>
      <c r="I72" s="122"/>
      <c r="J72" s="122"/>
    </row>
    <row r="73" spans="1:10" s="123" customFormat="1" ht="18">
      <c r="A73" s="141"/>
      <c r="I73" s="122"/>
      <c r="J73" s="122"/>
    </row>
    <row r="74" spans="1:10" s="123" customFormat="1" ht="18">
      <c r="A74" s="141"/>
      <c r="I74" s="122"/>
      <c r="J74" s="122"/>
    </row>
    <row r="75" spans="1:10" s="123" customFormat="1" ht="18">
      <c r="A75" s="141"/>
      <c r="I75" s="122"/>
      <c r="J75" s="122"/>
    </row>
    <row r="76" spans="1:10" s="123" customFormat="1" ht="18">
      <c r="A76" s="141"/>
      <c r="I76" s="122"/>
      <c r="J76" s="122"/>
    </row>
    <row r="77" spans="1:10" s="123" customFormat="1" ht="18">
      <c r="A77" s="141"/>
      <c r="I77" s="122"/>
      <c r="J77" s="122"/>
    </row>
    <row r="78" spans="1:10" s="123" customFormat="1" ht="18">
      <c r="A78" s="141"/>
      <c r="I78" s="122"/>
      <c r="J78" s="122"/>
    </row>
    <row r="79" spans="1:10" s="123" customFormat="1" ht="18">
      <c r="A79" s="141"/>
      <c r="I79" s="122"/>
      <c r="J79" s="122"/>
    </row>
    <row r="80" spans="1:10" s="123" customFormat="1" ht="18">
      <c r="A80" s="141"/>
      <c r="I80" s="122"/>
      <c r="J80" s="122"/>
    </row>
    <row r="81" spans="1:10" s="123" customFormat="1" ht="18">
      <c r="A81" s="141"/>
      <c r="I81" s="122"/>
      <c r="J81" s="122"/>
    </row>
    <row r="82" spans="1:10" s="123" customFormat="1" ht="18">
      <c r="A82" s="141"/>
      <c r="I82" s="122"/>
      <c r="J82" s="122"/>
    </row>
    <row r="83" spans="1:10" s="123" customFormat="1" ht="18">
      <c r="A83" s="141"/>
      <c r="I83" s="122"/>
      <c r="J83" s="122"/>
    </row>
    <row r="84" spans="1:10" s="123" customFormat="1" ht="18">
      <c r="A84" s="141"/>
      <c r="I84" s="122"/>
      <c r="J84" s="122"/>
    </row>
    <row r="85" spans="1:10" s="123" customFormat="1" ht="18">
      <c r="A85" s="141"/>
      <c r="I85" s="122"/>
      <c r="J85" s="122"/>
    </row>
    <row r="86" spans="1:10" s="123" customFormat="1" ht="18">
      <c r="A86" s="141"/>
      <c r="I86" s="122"/>
      <c r="J86" s="122"/>
    </row>
    <row r="87" spans="1:10" s="123" customFormat="1" ht="18">
      <c r="A87" s="141"/>
      <c r="I87" s="122"/>
      <c r="J87" s="122"/>
    </row>
    <row r="88" spans="1:10" s="123" customFormat="1" ht="18">
      <c r="A88" s="141"/>
      <c r="I88" s="122"/>
      <c r="J88" s="122"/>
    </row>
    <row r="89" spans="1:10" s="123" customFormat="1" ht="18">
      <c r="A89" s="141"/>
      <c r="I89" s="122"/>
      <c r="J89" s="122"/>
    </row>
    <row r="90" spans="1:10" s="123" customFormat="1" ht="18">
      <c r="A90" s="141"/>
      <c r="I90" s="122"/>
      <c r="J90" s="122"/>
    </row>
    <row r="91" spans="1:10" s="123" customFormat="1" ht="18">
      <c r="A91" s="141"/>
      <c r="I91" s="122"/>
      <c r="J91" s="122"/>
    </row>
    <row r="92" spans="1:10" s="123" customFormat="1" ht="18">
      <c r="A92" s="141"/>
      <c r="I92" s="122"/>
      <c r="J92" s="122"/>
    </row>
    <row r="93" spans="1:10" s="123" customFormat="1" ht="18">
      <c r="A93" s="141"/>
      <c r="I93" s="122"/>
      <c r="J93" s="122"/>
    </row>
    <row r="94" spans="1:10" s="123" customFormat="1" ht="18">
      <c r="A94" s="141"/>
      <c r="I94" s="122"/>
      <c r="J94" s="122"/>
    </row>
    <row r="95" spans="1:10" s="123" customFormat="1" ht="18">
      <c r="A95" s="141"/>
      <c r="I95" s="122"/>
      <c r="J95" s="122"/>
    </row>
    <row r="96" spans="1:10" s="123" customFormat="1" ht="18">
      <c r="A96" s="141"/>
      <c r="I96" s="122"/>
      <c r="J96" s="122"/>
    </row>
    <row r="97" spans="1:10" s="123" customFormat="1" ht="18">
      <c r="A97" s="141"/>
      <c r="I97" s="122"/>
      <c r="J97" s="122"/>
    </row>
    <row r="98" spans="1:10" s="123" customFormat="1" ht="18">
      <c r="A98" s="141"/>
      <c r="I98" s="122"/>
      <c r="J98" s="122"/>
    </row>
    <row r="99" spans="1:10" s="123" customFormat="1" ht="18">
      <c r="A99" s="141"/>
      <c r="I99" s="122"/>
      <c r="J99" s="122"/>
    </row>
    <row r="100" spans="1:10" s="123" customFormat="1" ht="18">
      <c r="A100" s="141"/>
      <c r="I100" s="122"/>
      <c r="J100" s="122"/>
    </row>
    <row r="101" spans="1:10" s="123" customFormat="1" ht="18">
      <c r="A101" s="141"/>
      <c r="I101" s="122"/>
      <c r="J101" s="122"/>
    </row>
    <row r="102" spans="1:10" s="123" customFormat="1" ht="18">
      <c r="A102" s="141"/>
      <c r="I102" s="122"/>
      <c r="J102" s="122"/>
    </row>
    <row r="103" spans="1:10" s="123" customFormat="1" ht="18">
      <c r="A103" s="141"/>
      <c r="I103" s="122"/>
      <c r="J103" s="122"/>
    </row>
    <row r="104" spans="1:10" s="123" customFormat="1" ht="18">
      <c r="A104" s="141"/>
      <c r="I104" s="122"/>
      <c r="J104" s="122"/>
    </row>
    <row r="105" spans="1:10" s="123" customFormat="1" ht="18">
      <c r="A105" s="141"/>
      <c r="I105" s="122"/>
      <c r="J105" s="122"/>
    </row>
    <row r="106" spans="1:10" s="123" customFormat="1" ht="18">
      <c r="A106" s="141"/>
      <c r="I106" s="122"/>
      <c r="J106" s="122"/>
    </row>
    <row r="107" spans="1:10" s="123" customFormat="1" ht="18">
      <c r="A107" s="141"/>
      <c r="I107" s="122"/>
      <c r="J107" s="122"/>
    </row>
    <row r="108" spans="1:10" s="123" customFormat="1" ht="18">
      <c r="A108" s="141"/>
      <c r="I108" s="122"/>
      <c r="J108" s="122"/>
    </row>
    <row r="109" spans="1:10" s="123" customFormat="1" ht="18">
      <c r="A109" s="141"/>
      <c r="I109" s="122"/>
      <c r="J109" s="122"/>
    </row>
    <row r="110" spans="1:10" s="123" customFormat="1" ht="18">
      <c r="A110" s="141"/>
      <c r="I110" s="122"/>
      <c r="J110" s="122"/>
    </row>
    <row r="111" spans="1:10" s="123" customFormat="1" ht="18">
      <c r="A111" s="141"/>
      <c r="I111" s="122"/>
      <c r="J111" s="122"/>
    </row>
    <row r="112" spans="1:10" s="123" customFormat="1" ht="18">
      <c r="A112" s="141"/>
      <c r="I112" s="122"/>
      <c r="J112" s="122"/>
    </row>
    <row r="113" spans="1:10" s="123" customFormat="1" ht="18">
      <c r="A113" s="141"/>
      <c r="I113" s="122"/>
      <c r="J113" s="122"/>
    </row>
    <row r="114" spans="1:10" s="123" customFormat="1" ht="18">
      <c r="A114" s="141"/>
      <c r="I114" s="122"/>
      <c r="J114" s="122"/>
    </row>
    <row r="115" spans="1:10" s="123" customFormat="1" ht="18">
      <c r="A115" s="141"/>
      <c r="I115" s="122"/>
      <c r="J115" s="122"/>
    </row>
    <row r="116" spans="1:10" s="123" customFormat="1" ht="18">
      <c r="A116" s="141"/>
      <c r="I116" s="122"/>
      <c r="J116" s="122"/>
    </row>
    <row r="117" spans="1:10" s="123" customFormat="1" ht="18">
      <c r="A117" s="141"/>
      <c r="I117" s="122"/>
      <c r="J117" s="122"/>
    </row>
    <row r="118" spans="1:10" s="123" customFormat="1" ht="18">
      <c r="A118" s="141"/>
      <c r="I118" s="122"/>
      <c r="J118" s="122"/>
    </row>
    <row r="119" spans="1:10" s="123" customFormat="1" ht="18">
      <c r="A119" s="141"/>
      <c r="I119" s="122"/>
      <c r="J119" s="122"/>
    </row>
    <row r="120" spans="1:10" s="123" customFormat="1" ht="18">
      <c r="A120" s="141"/>
      <c r="I120" s="122"/>
      <c r="J120" s="122"/>
    </row>
    <row r="121" spans="1:10" s="123" customFormat="1" ht="18">
      <c r="A121" s="141"/>
      <c r="I121" s="122"/>
      <c r="J121" s="122"/>
    </row>
    <row r="122" spans="1:10" s="123" customFormat="1" ht="18">
      <c r="A122" s="141"/>
      <c r="I122" s="122"/>
      <c r="J122" s="122"/>
    </row>
    <row r="123" spans="1:10" s="123" customFormat="1" ht="18">
      <c r="A123" s="141"/>
      <c r="I123" s="122"/>
      <c r="J123" s="122"/>
    </row>
    <row r="124" spans="1:10" s="123" customFormat="1" ht="18">
      <c r="A124" s="141"/>
      <c r="I124" s="122"/>
      <c r="J124" s="122"/>
    </row>
    <row r="125" spans="1:10" s="123" customFormat="1" ht="18">
      <c r="A125" s="141"/>
      <c r="I125" s="122"/>
      <c r="J125" s="122"/>
    </row>
    <row r="126" spans="1:10" s="123" customFormat="1" ht="18">
      <c r="A126" s="141"/>
      <c r="I126" s="122"/>
      <c r="J126" s="122"/>
    </row>
    <row r="127" spans="1:10" s="123" customFormat="1" ht="18">
      <c r="A127" s="141"/>
      <c r="I127" s="122"/>
      <c r="J127" s="122"/>
    </row>
    <row r="128" spans="1:10" s="123" customFormat="1" ht="18">
      <c r="A128" s="141"/>
      <c r="I128" s="122"/>
      <c r="J128" s="122"/>
    </row>
    <row r="129" spans="1:10" s="123" customFormat="1" ht="18">
      <c r="A129" s="141"/>
      <c r="I129" s="122"/>
      <c r="J129" s="122"/>
    </row>
    <row r="130" spans="1:10" s="123" customFormat="1" ht="18">
      <c r="A130" s="141"/>
      <c r="I130" s="122"/>
      <c r="J130" s="122"/>
    </row>
    <row r="131" spans="1:10" s="123" customFormat="1" ht="18">
      <c r="A131" s="141"/>
      <c r="I131" s="122"/>
      <c r="J131" s="122"/>
    </row>
    <row r="132" spans="1:10" s="123" customFormat="1" ht="18">
      <c r="A132" s="141"/>
      <c r="I132" s="122"/>
      <c r="J132" s="122"/>
    </row>
    <row r="133" spans="1:10" s="123" customFormat="1" ht="18">
      <c r="A133" s="141"/>
      <c r="I133" s="122"/>
      <c r="J133" s="122"/>
    </row>
    <row r="134" spans="1:10" s="123" customFormat="1" ht="18">
      <c r="A134" s="141"/>
      <c r="I134" s="122"/>
      <c r="J134" s="122"/>
    </row>
    <row r="135" spans="1:10" s="123" customFormat="1" ht="18">
      <c r="A135" s="141"/>
      <c r="I135" s="122"/>
      <c r="J135" s="122"/>
    </row>
    <row r="136" spans="1:10" s="123" customFormat="1" ht="18">
      <c r="A136" s="141"/>
      <c r="I136" s="122"/>
      <c r="J136" s="122"/>
    </row>
    <row r="137" spans="1:10" s="123" customFormat="1" ht="18">
      <c r="A137" s="141"/>
      <c r="I137" s="122"/>
      <c r="J137" s="122"/>
    </row>
    <row r="138" spans="1:10" s="123" customFormat="1" ht="18">
      <c r="A138" s="141"/>
      <c r="I138" s="122"/>
      <c r="J138" s="122"/>
    </row>
    <row r="139" spans="1:10" s="123" customFormat="1" ht="18">
      <c r="A139" s="141"/>
      <c r="I139" s="122"/>
      <c r="J139" s="122"/>
    </row>
    <row r="140" spans="1:10" s="123" customFormat="1" ht="18">
      <c r="A140" s="141"/>
      <c r="I140" s="122"/>
      <c r="J140" s="122"/>
    </row>
    <row r="141" spans="1:10" s="123" customFormat="1" ht="18">
      <c r="A141" s="141"/>
      <c r="I141" s="122"/>
      <c r="J141" s="122"/>
    </row>
    <row r="142" spans="1:10" s="123" customFormat="1" ht="18">
      <c r="A142" s="141"/>
      <c r="I142" s="122"/>
      <c r="J142" s="122"/>
    </row>
    <row r="143" spans="1:10" s="123" customFormat="1" ht="18">
      <c r="A143" s="141"/>
      <c r="I143" s="122"/>
      <c r="J143" s="122"/>
    </row>
    <row r="144" spans="1:10" s="123" customFormat="1" ht="18">
      <c r="A144" s="141"/>
      <c r="I144" s="122"/>
      <c r="J144" s="122"/>
    </row>
    <row r="145" spans="1:10" s="123" customFormat="1" ht="18">
      <c r="A145" s="141"/>
      <c r="I145" s="122"/>
      <c r="J145" s="122"/>
    </row>
    <row r="146" spans="1:10" s="123" customFormat="1" ht="18">
      <c r="A146" s="141"/>
      <c r="I146" s="122"/>
      <c r="J146" s="122"/>
    </row>
    <row r="147" spans="1:10" s="123" customFormat="1" ht="18">
      <c r="A147" s="141"/>
      <c r="I147" s="122"/>
      <c r="J147" s="122"/>
    </row>
    <row r="148" spans="1:10" s="123" customFormat="1" ht="18">
      <c r="A148" s="141"/>
      <c r="I148" s="122"/>
      <c r="J148" s="122"/>
    </row>
    <row r="149" spans="1:10" s="123" customFormat="1" ht="18">
      <c r="A149" s="141"/>
      <c r="I149" s="122"/>
      <c r="J149" s="122"/>
    </row>
    <row r="150" spans="1:10" s="123" customFormat="1" ht="18">
      <c r="A150" s="141"/>
      <c r="I150" s="122"/>
      <c r="J150" s="122"/>
    </row>
    <row r="151" spans="1:10" s="123" customFormat="1" ht="18">
      <c r="A151" s="141"/>
      <c r="I151" s="122"/>
      <c r="J151" s="122"/>
    </row>
    <row r="152" spans="1:10" s="123" customFormat="1" ht="18">
      <c r="A152" s="141"/>
      <c r="I152" s="122"/>
      <c r="J152" s="122"/>
    </row>
    <row r="153" spans="1:10" s="123" customFormat="1" ht="18">
      <c r="A153" s="141"/>
      <c r="I153" s="122"/>
      <c r="J153" s="122"/>
    </row>
    <row r="154" spans="1:10" s="123" customFormat="1" ht="18">
      <c r="A154" s="141"/>
      <c r="I154" s="122"/>
      <c r="J154" s="122"/>
    </row>
    <row r="155" spans="1:10" s="123" customFormat="1" ht="18">
      <c r="A155" s="141"/>
      <c r="I155" s="122"/>
      <c r="J155" s="122"/>
    </row>
    <row r="156" spans="1:10" s="123" customFormat="1" ht="18">
      <c r="A156" s="141"/>
      <c r="I156" s="122"/>
      <c r="J156" s="122"/>
    </row>
    <row r="157" spans="1:10" s="123" customFormat="1" ht="18">
      <c r="A157" s="141"/>
      <c r="I157" s="122"/>
      <c r="J157" s="122"/>
    </row>
    <row r="158" spans="1:10" s="123" customFormat="1" ht="18">
      <c r="A158" s="141"/>
      <c r="I158" s="122"/>
      <c r="J158" s="122"/>
    </row>
    <row r="159" spans="1:10" s="123" customFormat="1" ht="18">
      <c r="A159" s="141"/>
      <c r="I159" s="122"/>
      <c r="J159" s="122"/>
    </row>
    <row r="160" spans="1:10" s="123" customFormat="1" ht="18">
      <c r="A160" s="141"/>
      <c r="I160" s="122"/>
      <c r="J160" s="122"/>
    </row>
    <row r="161" spans="1:10" s="123" customFormat="1" ht="18">
      <c r="A161" s="141"/>
      <c r="I161" s="122"/>
      <c r="J161" s="122"/>
    </row>
    <row r="162" spans="1:10" s="123" customFormat="1" ht="18">
      <c r="A162" s="141"/>
      <c r="I162" s="122"/>
      <c r="J162" s="122"/>
    </row>
    <row r="163" spans="1:10" s="123" customFormat="1" ht="18">
      <c r="A163" s="141"/>
      <c r="I163" s="122"/>
      <c r="J163" s="122"/>
    </row>
    <row r="164" spans="1:10" s="123" customFormat="1" ht="18">
      <c r="A164" s="141"/>
      <c r="I164" s="122"/>
      <c r="J164" s="122"/>
    </row>
    <row r="165" spans="1:10" s="123" customFormat="1" ht="18">
      <c r="A165" s="141"/>
      <c r="I165" s="122"/>
      <c r="J165" s="122"/>
    </row>
    <row r="166" spans="1:10" s="123" customFormat="1" ht="18">
      <c r="A166" s="141"/>
      <c r="I166" s="122"/>
      <c r="J166" s="122"/>
    </row>
    <row r="167" spans="1:10" s="123" customFormat="1" ht="18">
      <c r="A167" s="141"/>
      <c r="I167" s="122"/>
      <c r="J167" s="122"/>
    </row>
    <row r="168" spans="1:10" s="123" customFormat="1" ht="18">
      <c r="A168" s="141"/>
      <c r="I168" s="122"/>
      <c r="J168" s="122"/>
    </row>
    <row r="169" spans="1:10" s="123" customFormat="1" ht="18">
      <c r="A169" s="141"/>
      <c r="I169" s="122"/>
      <c r="J169" s="122"/>
    </row>
    <row r="170" spans="1:10" s="123" customFormat="1" ht="18">
      <c r="A170" s="141"/>
      <c r="I170" s="122"/>
      <c r="J170" s="122"/>
    </row>
    <row r="171" spans="1:10" s="123" customFormat="1" ht="18">
      <c r="A171" s="141"/>
      <c r="I171" s="122"/>
      <c r="J171" s="122"/>
    </row>
    <row r="172" spans="1:10" s="123" customFormat="1" ht="18">
      <c r="A172" s="141"/>
      <c r="I172" s="122"/>
      <c r="J172" s="122"/>
    </row>
    <row r="173" spans="1:10" s="123" customFormat="1" ht="18">
      <c r="A173" s="141"/>
      <c r="I173" s="122"/>
      <c r="J173" s="122"/>
    </row>
    <row r="174" spans="1:10" s="123" customFormat="1" ht="18">
      <c r="A174" s="141"/>
      <c r="I174" s="122"/>
      <c r="J174" s="122"/>
    </row>
    <row r="175" spans="1:10" s="123" customFormat="1" ht="18">
      <c r="A175" s="141"/>
      <c r="I175" s="122"/>
      <c r="J175" s="122"/>
    </row>
    <row r="176" spans="1:10" s="123" customFormat="1" ht="18">
      <c r="A176" s="141"/>
      <c r="I176" s="122"/>
      <c r="J176" s="122"/>
    </row>
    <row r="177" spans="1:10" s="123" customFormat="1" ht="18">
      <c r="A177" s="141"/>
      <c r="I177" s="122"/>
      <c r="J177" s="122"/>
    </row>
    <row r="178" spans="1:10" s="123" customFormat="1" ht="18">
      <c r="A178" s="141"/>
      <c r="I178" s="122"/>
      <c r="J178" s="122"/>
    </row>
    <row r="179" spans="1:10" s="123" customFormat="1" ht="18">
      <c r="A179" s="141"/>
      <c r="I179" s="122"/>
      <c r="J179" s="122"/>
    </row>
    <row r="180" spans="1:10" s="123" customFormat="1" ht="18">
      <c r="A180" s="141"/>
      <c r="I180" s="122"/>
      <c r="J180" s="122"/>
    </row>
    <row r="181" spans="1:10" s="123" customFormat="1" ht="18">
      <c r="A181" s="141"/>
      <c r="I181" s="122"/>
      <c r="J181" s="122"/>
    </row>
    <row r="182" spans="1:10" s="123" customFormat="1" ht="18">
      <c r="A182" s="141"/>
      <c r="I182" s="122"/>
      <c r="J182" s="122"/>
    </row>
    <row r="183" spans="1:10" s="123" customFormat="1" ht="18">
      <c r="A183" s="141"/>
      <c r="I183" s="122"/>
      <c r="J183" s="122"/>
    </row>
    <row r="184" spans="1:10" s="123" customFormat="1" ht="18">
      <c r="A184" s="141"/>
      <c r="I184" s="122"/>
      <c r="J184" s="122"/>
    </row>
    <row r="185" spans="1:10" s="123" customFormat="1" ht="18">
      <c r="A185" s="141"/>
      <c r="I185" s="122"/>
      <c r="J185" s="122"/>
    </row>
    <row r="186" spans="1:10" s="123" customFormat="1" ht="18">
      <c r="A186" s="141"/>
      <c r="I186" s="122"/>
      <c r="J186" s="122"/>
    </row>
    <row r="187" spans="1:10" s="123" customFormat="1" ht="18">
      <c r="A187" s="141"/>
      <c r="I187" s="122"/>
      <c r="J187" s="122"/>
    </row>
    <row r="188" spans="1:10" s="123" customFormat="1" ht="18">
      <c r="A188" s="141"/>
      <c r="I188" s="122"/>
      <c r="J188" s="122"/>
    </row>
    <row r="189" spans="1:10" s="123" customFormat="1" ht="18">
      <c r="A189" s="141"/>
      <c r="I189" s="122"/>
      <c r="J189" s="122"/>
    </row>
    <row r="190" spans="1:10" s="123" customFormat="1" ht="18">
      <c r="A190" s="141"/>
      <c r="I190" s="122"/>
      <c r="J190" s="122"/>
    </row>
    <row r="191" spans="1:10" s="123" customFormat="1" ht="18">
      <c r="A191" s="141"/>
      <c r="I191" s="122"/>
      <c r="J191" s="122"/>
    </row>
    <row r="192" spans="1:10" s="123" customFormat="1" ht="18">
      <c r="A192" s="141"/>
      <c r="I192" s="122"/>
      <c r="J192" s="122"/>
    </row>
    <row r="193" spans="1:10" s="123" customFormat="1" ht="18">
      <c r="A193" s="141"/>
      <c r="I193" s="122"/>
      <c r="J193" s="122"/>
    </row>
    <row r="194" spans="1:10" s="123" customFormat="1" ht="18">
      <c r="A194" s="141"/>
      <c r="I194" s="122"/>
      <c r="J194" s="122"/>
    </row>
    <row r="195" spans="1:10" s="123" customFormat="1" ht="18">
      <c r="A195" s="141"/>
      <c r="I195" s="122"/>
      <c r="J195" s="122"/>
    </row>
    <row r="196" spans="1:10" s="123" customFormat="1" ht="18">
      <c r="A196" s="141"/>
      <c r="I196" s="122"/>
      <c r="J196" s="122"/>
    </row>
    <row r="197" spans="1:10" s="123" customFormat="1" ht="18">
      <c r="A197" s="141"/>
      <c r="I197" s="122"/>
      <c r="J197" s="122"/>
    </row>
    <row r="198" spans="1:10" s="123" customFormat="1" ht="18">
      <c r="A198" s="141"/>
      <c r="I198" s="122"/>
      <c r="J198" s="122"/>
    </row>
  </sheetData>
  <sheetProtection selectLockedCells="1" selectUnlockedCells="1"/>
  <mergeCells count="12">
    <mergeCell ref="A6:H6"/>
    <mergeCell ref="A20:H20"/>
    <mergeCell ref="C47:D47"/>
    <mergeCell ref="F47:H47"/>
    <mergeCell ref="C48:D48"/>
    <mergeCell ref="F48:H48"/>
    <mergeCell ref="A1:H1"/>
    <mergeCell ref="A2:H2"/>
    <mergeCell ref="A3:A4"/>
    <mergeCell ref="B3:B4"/>
    <mergeCell ref="C3:D3"/>
    <mergeCell ref="E3:H3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60"/>
  <headerFooter alignWithMargins="0">
    <oddHeader>&amp;C7&amp;R&amp;"Times New Roman,Звичайний"&amp;14Продовження додатка 3
Таблиця 2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4"/>
  <sheetViews>
    <sheetView zoomScale="70" zoomScaleNormal="70" zoomScaleSheetLayoutView="7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3" sqref="A63"/>
      <selection pane="bottomRight" activeCell="G37" sqref="G37"/>
    </sheetView>
  </sheetViews>
  <sheetFormatPr defaultColWidth="9.125" defaultRowHeight="12.75"/>
  <cols>
    <col min="1" max="1" width="88.00390625" style="98" customWidth="1"/>
    <col min="2" max="2" width="15.00390625" style="98" customWidth="1"/>
    <col min="3" max="7" width="20.50390625" style="98" customWidth="1"/>
    <col min="8" max="8" width="18.50390625" style="98" customWidth="1"/>
    <col min="9" max="16384" width="9.125" style="98" customWidth="1"/>
  </cols>
  <sheetData>
    <row r="1" spans="1:8" ht="18">
      <c r="A1" s="219" t="s">
        <v>265</v>
      </c>
      <c r="B1" s="219"/>
      <c r="C1" s="219"/>
      <c r="D1" s="219"/>
      <c r="E1" s="219"/>
      <c r="F1" s="219"/>
      <c r="G1" s="219"/>
      <c r="H1" s="219"/>
    </row>
    <row r="2" spans="1:8" ht="18">
      <c r="A2" s="143"/>
      <c r="B2" s="143"/>
      <c r="C2" s="143"/>
      <c r="D2" s="143"/>
      <c r="E2" s="143"/>
      <c r="F2" s="143"/>
      <c r="G2" s="143"/>
      <c r="H2" s="143"/>
    </row>
    <row r="3" spans="1:8" ht="48" customHeight="1">
      <c r="A3" s="209" t="s">
        <v>33</v>
      </c>
      <c r="B3" s="220" t="s">
        <v>266</v>
      </c>
      <c r="C3" s="209" t="s">
        <v>267</v>
      </c>
      <c r="D3" s="209"/>
      <c r="E3" s="215" t="s">
        <v>135</v>
      </c>
      <c r="F3" s="215"/>
      <c r="G3" s="215"/>
      <c r="H3" s="215"/>
    </row>
    <row r="4" spans="1:8" ht="38.25" customHeight="1">
      <c r="A4" s="209"/>
      <c r="B4" s="220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225</v>
      </c>
      <c r="H4" s="103" t="s">
        <v>39</v>
      </c>
    </row>
    <row r="5" spans="1:8" ht="18">
      <c r="A5" s="103">
        <v>1</v>
      </c>
      <c r="B5" s="144">
        <v>2</v>
      </c>
      <c r="C5" s="103">
        <v>3</v>
      </c>
      <c r="D5" s="144">
        <v>4</v>
      </c>
      <c r="E5" s="103">
        <v>5</v>
      </c>
      <c r="F5" s="144">
        <v>6</v>
      </c>
      <c r="G5" s="103">
        <v>7</v>
      </c>
      <c r="H5" s="144">
        <v>8</v>
      </c>
    </row>
    <row r="6" spans="1:8" ht="18">
      <c r="A6" s="145" t="s">
        <v>268</v>
      </c>
      <c r="B6" s="146"/>
      <c r="C6" s="146"/>
      <c r="D6" s="146"/>
      <c r="E6" s="146"/>
      <c r="F6" s="146"/>
      <c r="G6" s="146"/>
      <c r="H6" s="147"/>
    </row>
    <row r="7" spans="1:8" s="150" customFormat="1" ht="24.75" customHeight="1">
      <c r="A7" s="148" t="s">
        <v>269</v>
      </c>
      <c r="B7" s="149">
        <v>3000</v>
      </c>
      <c r="C7" s="111">
        <f>SUM(C8:C9,C11:C13,C17)</f>
        <v>65316</v>
      </c>
      <c r="D7" s="111">
        <f>SUM(D8:D9,D11:D13,D17)</f>
        <v>97186</v>
      </c>
      <c r="E7" s="111">
        <f>SUM(E8:E9,E11:E13,E17)</f>
        <v>84841.2</v>
      </c>
      <c r="F7" s="111">
        <f>SUM(F8:F9,F11:F13,F17)</f>
        <v>97186</v>
      </c>
      <c r="G7" s="105">
        <v>12344.8</v>
      </c>
      <c r="H7" s="106">
        <f>(F7/E7)*100</f>
        <v>114.5504778338826</v>
      </c>
    </row>
    <row r="8" spans="1:8" ht="18" customHeight="1">
      <c r="A8" s="41" t="s">
        <v>270</v>
      </c>
      <c r="B8" s="34">
        <v>3010</v>
      </c>
      <c r="C8" s="104">
        <f>'[33]ІІІ. Рух грош. коштів'!$C$8</f>
        <v>57930</v>
      </c>
      <c r="D8" s="104">
        <f>'[34]ІІІ. Рух грош. коштів'!$C$8</f>
        <v>78777</v>
      </c>
      <c r="E8" s="104">
        <f>'[35]ІІІ. Рух грош. коштів'!$D$8</f>
        <v>75448.4</v>
      </c>
      <c r="F8" s="104">
        <f>D8</f>
        <v>78777</v>
      </c>
      <c r="G8" s="104">
        <f>F8-E8</f>
        <v>3328.600000000006</v>
      </c>
      <c r="H8" s="109">
        <f>(F8/E8)*100</f>
        <v>104.41175690935793</v>
      </c>
    </row>
    <row r="9" spans="1:8" ht="18" customHeight="1">
      <c r="A9" s="41" t="s">
        <v>271</v>
      </c>
      <c r="B9" s="34">
        <v>3020</v>
      </c>
      <c r="C9" s="104">
        <f>'[33]ІІІ. Рух грош. коштів'!$C$9</f>
        <v>0</v>
      </c>
      <c r="D9" s="104">
        <f>'[34]ІІІ. Рух грош. коштів'!$C$9</f>
        <v>0</v>
      </c>
      <c r="E9" s="115" t="str">
        <f>'[35]ІІІ. Рух грош. коштів'!$D$9</f>
        <v>-</v>
      </c>
      <c r="F9" s="104">
        <f>D9</f>
        <v>0</v>
      </c>
      <c r="G9" s="113" t="s">
        <v>154</v>
      </c>
      <c r="H9" s="109" t="s">
        <v>154</v>
      </c>
    </row>
    <row r="10" spans="1:8" ht="18" customHeight="1">
      <c r="A10" s="41" t="s">
        <v>272</v>
      </c>
      <c r="B10" s="34">
        <v>3030</v>
      </c>
      <c r="C10" s="104">
        <f>'[33]ІІІ. Рух грош. коштів'!$C$10</f>
        <v>0</v>
      </c>
      <c r="D10" s="104">
        <f>'[34]ІІІ. Рух грош. коштів'!$C$10</f>
        <v>0</v>
      </c>
      <c r="E10" s="115" t="str">
        <f>'[35]ІІІ. Рух грош. коштів'!$D$10</f>
        <v>-</v>
      </c>
      <c r="F10" s="104">
        <f>D10</f>
        <v>0</v>
      </c>
      <c r="G10" s="113" t="s">
        <v>154</v>
      </c>
      <c r="H10" s="109" t="s">
        <v>154</v>
      </c>
    </row>
    <row r="11" spans="1:8" ht="18" customHeight="1">
      <c r="A11" s="41" t="s">
        <v>273</v>
      </c>
      <c r="B11" s="34">
        <v>3040</v>
      </c>
      <c r="C11" s="104">
        <f>'[33]ІІІ. Рух грош. коштів'!$C$11</f>
        <v>6913</v>
      </c>
      <c r="D11" s="104">
        <f>'[34]ІІІ. Рух грош. коштів'!$C$11</f>
        <v>18049</v>
      </c>
      <c r="E11" s="104">
        <f>'[35]ІІІ. Рух грош. коштів'!$D$11</f>
        <v>9003.5</v>
      </c>
      <c r="F11" s="104">
        <f>D11</f>
        <v>18049</v>
      </c>
      <c r="G11" s="104">
        <f>F11-E11</f>
        <v>9045.5</v>
      </c>
      <c r="H11" s="109">
        <f>(F11/E11)*100</f>
        <v>200.4664852557339</v>
      </c>
    </row>
    <row r="12" spans="1:8" ht="18" customHeight="1">
      <c r="A12" s="41" t="s">
        <v>274</v>
      </c>
      <c r="B12" s="34">
        <v>3050</v>
      </c>
      <c r="C12" s="113" t="str">
        <f>'[33]ІІІ. Рух грош. коштів'!$C$12</f>
        <v>-</v>
      </c>
      <c r="D12" s="113" t="str">
        <f>'[34]ІІІ. Рух грош. коштів'!$C$12</f>
        <v>-</v>
      </c>
      <c r="E12" s="113" t="str">
        <f>'[35]ІІІ. Рух грош. коштів'!$D$12</f>
        <v>-</v>
      </c>
      <c r="F12" s="113" t="str">
        <f>D12</f>
        <v>-</v>
      </c>
      <c r="G12" s="113" t="s">
        <v>154</v>
      </c>
      <c r="H12" s="109" t="s">
        <v>154</v>
      </c>
    </row>
    <row r="13" spans="1:8" ht="19.5" customHeight="1">
      <c r="A13" s="41" t="s">
        <v>275</v>
      </c>
      <c r="B13" s="34">
        <v>3060</v>
      </c>
      <c r="C13" s="108">
        <f>'[33]ІІІ. Рух грош. коштів'!$C$13</f>
        <v>0</v>
      </c>
      <c r="D13" s="108">
        <f>SUM(D14:D16)</f>
        <v>0</v>
      </c>
      <c r="E13" s="108">
        <f>SUM(E14:E16)</f>
        <v>0</v>
      </c>
      <c r="F13" s="108">
        <f>SUM(F14:F16)</f>
        <v>0</v>
      </c>
      <c r="G13" s="104">
        <f>F13-E13</f>
        <v>0</v>
      </c>
      <c r="H13" s="109" t="s">
        <v>154</v>
      </c>
    </row>
    <row r="14" spans="1:8" ht="18" customHeight="1">
      <c r="A14" s="41" t="s">
        <v>276</v>
      </c>
      <c r="B14" s="34">
        <v>3061</v>
      </c>
      <c r="C14" s="104">
        <f>'[33]ІІІ. Рух грош. коштів'!$C$14</f>
        <v>0</v>
      </c>
      <c r="D14" s="104">
        <f>'[34]ІІІ. Рух грош. коштів'!$C$14</f>
        <v>0</v>
      </c>
      <c r="E14" s="104">
        <f>'[35]ІІІ. Рух грош. коштів'!$D$14</f>
        <v>0</v>
      </c>
      <c r="F14" s="104">
        <f>D14</f>
        <v>0</v>
      </c>
      <c r="G14" s="104">
        <f>F14-E14</f>
        <v>0</v>
      </c>
      <c r="H14" s="109" t="s">
        <v>154</v>
      </c>
    </row>
    <row r="15" spans="1:8" ht="18" customHeight="1">
      <c r="A15" s="41" t="s">
        <v>277</v>
      </c>
      <c r="B15" s="34">
        <v>3062</v>
      </c>
      <c r="C15" s="104">
        <f>'[33]ІІІ. Рух грош. коштів'!$C$15</f>
        <v>0</v>
      </c>
      <c r="D15" s="104">
        <f>'[34]ІІІ. Рух грош. коштів'!$C$15</f>
        <v>0</v>
      </c>
      <c r="E15" s="104">
        <f>'[35]ІІІ. Рух грош. коштів'!$D$15</f>
        <v>0</v>
      </c>
      <c r="F15" s="104">
        <f>D15</f>
        <v>0</v>
      </c>
      <c r="G15" s="104">
        <f>F15-E15</f>
        <v>0</v>
      </c>
      <c r="H15" s="109" t="s">
        <v>154</v>
      </c>
    </row>
    <row r="16" spans="1:8" ht="18" customHeight="1">
      <c r="A16" s="41" t="s">
        <v>278</v>
      </c>
      <c r="B16" s="34">
        <v>3063</v>
      </c>
      <c r="C16" s="104">
        <f>'[33]ІІІ. Рух грош. коштів'!$C$16</f>
        <v>0</v>
      </c>
      <c r="D16" s="104">
        <f>'[34]ІІІ. Рух грош. коштів'!$C$16</f>
        <v>0</v>
      </c>
      <c r="E16" s="104">
        <f>'[35]ІІІ. Рух грош. коштів'!$D$16</f>
        <v>0</v>
      </c>
      <c r="F16" s="104">
        <f>D16</f>
        <v>0</v>
      </c>
      <c r="G16" s="104">
        <f>F16-E16</f>
        <v>0</v>
      </c>
      <c r="H16" s="109" t="s">
        <v>154</v>
      </c>
    </row>
    <row r="17" spans="1:8" ht="18" customHeight="1">
      <c r="A17" s="41" t="s">
        <v>279</v>
      </c>
      <c r="B17" s="34">
        <v>3070</v>
      </c>
      <c r="C17" s="104">
        <f>'[33]ІІІ. Рух грош. коштів'!$C$17</f>
        <v>473</v>
      </c>
      <c r="D17" s="104">
        <f>'[34]ІІІ. Рух грош. коштів'!$C$17</f>
        <v>360</v>
      </c>
      <c r="E17" s="104">
        <f>'[35]ІІІ. Рух грош. коштів'!$D$17</f>
        <v>389.3</v>
      </c>
      <c r="F17" s="104">
        <f>D17</f>
        <v>360</v>
      </c>
      <c r="G17" s="104">
        <f>F17-E17</f>
        <v>-29.30000000000001</v>
      </c>
      <c r="H17" s="109">
        <f>(F17/E17)*100</f>
        <v>92.47367069098381</v>
      </c>
    </row>
    <row r="18" spans="1:8" ht="19.5" customHeight="1">
      <c r="A18" s="44" t="s">
        <v>280</v>
      </c>
      <c r="B18" s="36">
        <v>3100</v>
      </c>
      <c r="C18" s="111">
        <f>SUM(C19:C22,C26,C36,C37)</f>
        <v>-65528</v>
      </c>
      <c r="D18" s="111">
        <f>SUM(D19:D22,D26,D36,D37)</f>
        <v>-97263</v>
      </c>
      <c r="E18" s="111">
        <f>SUM(E19:E22,E26,E36,E37)</f>
        <v>-84906.40000000001</v>
      </c>
      <c r="F18" s="111">
        <f>SUM(F19:F22,F26,F36,F37)</f>
        <v>-97263</v>
      </c>
      <c r="G18" s="105">
        <v>12356.6</v>
      </c>
      <c r="H18" s="151">
        <f>(F18/E18)*100</f>
        <v>114.55320211432824</v>
      </c>
    </row>
    <row r="19" spans="1:8" ht="18" customHeight="1">
      <c r="A19" s="41" t="s">
        <v>281</v>
      </c>
      <c r="B19" s="34">
        <v>3110</v>
      </c>
      <c r="C19" s="104">
        <f>'[33]ІІІ. Рух грош. коштів'!$C$19</f>
        <v>-39267</v>
      </c>
      <c r="D19" s="104">
        <f>'[34]ІІІ. Рух грош. коштів'!$C$19</f>
        <v>-63791</v>
      </c>
      <c r="E19" s="104">
        <f>'[35]ІІІ. Рух грош. коштів'!$D$19</f>
        <v>-49370.1</v>
      </c>
      <c r="F19" s="104">
        <f>D19</f>
        <v>-63791</v>
      </c>
      <c r="G19" s="104">
        <v>14420.9</v>
      </c>
      <c r="H19" s="152">
        <f>(F19/E19)*100</f>
        <v>129.20978486978962</v>
      </c>
    </row>
    <row r="20" spans="1:8" ht="18" customHeight="1">
      <c r="A20" s="41" t="s">
        <v>282</v>
      </c>
      <c r="B20" s="34">
        <v>3120</v>
      </c>
      <c r="C20" s="104">
        <f>'[33]ІІІ. Рух грош. коштів'!$C$20</f>
        <v>-13195</v>
      </c>
      <c r="D20" s="104">
        <f>'[34]ІІІ. Рух грош. коштів'!$C$20</f>
        <v>-15284</v>
      </c>
      <c r="E20" s="104">
        <f>'[35]ІІІ. Рух грош. коштів'!$D$20</f>
        <v>-20886.2</v>
      </c>
      <c r="F20" s="104">
        <f>D20</f>
        <v>-15284</v>
      </c>
      <c r="G20" s="104">
        <v>-5602.2</v>
      </c>
      <c r="H20" s="152">
        <f>(F20/E20)*100</f>
        <v>73.17750476391109</v>
      </c>
    </row>
    <row r="21" spans="1:8" ht="18" customHeight="1">
      <c r="A21" s="41" t="s">
        <v>283</v>
      </c>
      <c r="B21" s="34">
        <v>3130</v>
      </c>
      <c r="C21" s="104">
        <f>'[33]ІІІ. Рух грош. коштів'!$C$21</f>
        <v>-3475</v>
      </c>
      <c r="D21" s="104">
        <f>'[34]ІІІ. Рух грош. коштів'!$C$21</f>
        <v>-4011</v>
      </c>
      <c r="E21" s="104">
        <f>'[35]ІІІ. Рух грош. коштів'!$D$21</f>
        <v>-4595.1</v>
      </c>
      <c r="F21" s="104">
        <f>D21</f>
        <v>-4011</v>
      </c>
      <c r="G21" s="104">
        <v>-584.1</v>
      </c>
      <c r="H21" s="152">
        <f>(F21/E21)*100</f>
        <v>87.28863354442775</v>
      </c>
    </row>
    <row r="22" spans="1:8" ht="18" customHeight="1">
      <c r="A22" s="41" t="s">
        <v>284</v>
      </c>
      <c r="B22" s="34">
        <v>3140</v>
      </c>
      <c r="C22" s="108">
        <f>SUM(C23:C25)</f>
        <v>0</v>
      </c>
      <c r="D22" s="108">
        <f>SUM(D23:D25)</f>
        <v>0</v>
      </c>
      <c r="E22" s="108">
        <f>SUM(E23:E25)</f>
        <v>0</v>
      </c>
      <c r="F22" s="108">
        <f>SUM(F23:F25)</f>
        <v>0</v>
      </c>
      <c r="G22" s="104">
        <f>F22-E22</f>
        <v>0</v>
      </c>
      <c r="H22" s="152" t="s">
        <v>154</v>
      </c>
    </row>
    <row r="23" spans="1:8" ht="18" customHeight="1">
      <c r="A23" s="41" t="s">
        <v>276</v>
      </c>
      <c r="B23" s="34">
        <v>3141</v>
      </c>
      <c r="C23" s="104">
        <f>'[33]ІІІ. Рух грош. коштів'!$C$23</f>
        <v>0</v>
      </c>
      <c r="D23" s="104">
        <f>'[34]ІІІ. Рух грош. коштів'!$C$23</f>
        <v>0</v>
      </c>
      <c r="E23" s="104">
        <f>'[35]ІІІ. Рух грош. коштів'!$D$23</f>
        <v>0</v>
      </c>
      <c r="F23" s="104">
        <f>D23</f>
        <v>0</v>
      </c>
      <c r="G23" s="104">
        <f>F23-E23</f>
        <v>0</v>
      </c>
      <c r="H23" s="152" t="s">
        <v>154</v>
      </c>
    </row>
    <row r="24" spans="1:8" ht="18" customHeight="1">
      <c r="A24" s="41" t="s">
        <v>277</v>
      </c>
      <c r="B24" s="34">
        <v>3142</v>
      </c>
      <c r="C24" s="104">
        <f>'[33]ІІІ. Рух грош. коштів'!$C$24</f>
        <v>0</v>
      </c>
      <c r="D24" s="104">
        <f>'[34]ІІІ. Рух грош. коштів'!$C$24</f>
        <v>0</v>
      </c>
      <c r="E24" s="104">
        <f>'[35]ІІІ. Рух грош. коштів'!$D$24</f>
        <v>0</v>
      </c>
      <c r="F24" s="104">
        <f>D24</f>
        <v>0</v>
      </c>
      <c r="G24" s="104">
        <f>F24-E24</f>
        <v>0</v>
      </c>
      <c r="H24" s="152" t="s">
        <v>154</v>
      </c>
    </row>
    <row r="25" spans="1:8" ht="18" customHeight="1">
      <c r="A25" s="41" t="s">
        <v>278</v>
      </c>
      <c r="B25" s="34">
        <v>3143</v>
      </c>
      <c r="C25" s="104">
        <f>'[33]ІІІ. Рух грош. коштів'!$C$25</f>
        <v>0</v>
      </c>
      <c r="D25" s="104">
        <f>'[34]ІІІ. Рух грош. коштів'!$C$25</f>
        <v>0</v>
      </c>
      <c r="E25" s="104">
        <f>'[35]ІІІ. Рух грош. коштів'!$D$25</f>
        <v>0</v>
      </c>
      <c r="F25" s="104">
        <f>D25</f>
        <v>0</v>
      </c>
      <c r="G25" s="104">
        <f>F25-E25</f>
        <v>0</v>
      </c>
      <c r="H25" s="152" t="s">
        <v>154</v>
      </c>
    </row>
    <row r="26" spans="1:8" ht="36" customHeight="1">
      <c r="A26" s="41" t="s">
        <v>285</v>
      </c>
      <c r="B26" s="34">
        <v>3150</v>
      </c>
      <c r="C26" s="108">
        <f>SUM(C27:C32,C35)</f>
        <v>-9200</v>
      </c>
      <c r="D26" s="108">
        <f>SUM(D27:D32,D35)</f>
        <v>-11674.4</v>
      </c>
      <c r="E26" s="108">
        <f>SUM(E27:E32,E35)</f>
        <v>-9684</v>
      </c>
      <c r="F26" s="108">
        <f>SUM(F27:F32,F35)</f>
        <v>-11674.4</v>
      </c>
      <c r="G26" s="104">
        <v>1990.4</v>
      </c>
      <c r="H26" s="152">
        <f>(F26/E26)*100</f>
        <v>120.55349029326725</v>
      </c>
    </row>
    <row r="27" spans="1:8" ht="18" customHeight="1">
      <c r="A27" s="41" t="s">
        <v>63</v>
      </c>
      <c r="B27" s="34">
        <v>3151</v>
      </c>
      <c r="C27" s="104">
        <f>'[33]ІІІ. Рух грош. коштів'!$C$27</f>
        <v>-16</v>
      </c>
      <c r="D27" s="104">
        <f>'[34]ІІІ. Рух грош. коштів'!$C$27</f>
        <v>-7</v>
      </c>
      <c r="E27" s="104">
        <f>'[35]ІІІ. Рух грош. коштів'!$D$27</f>
        <v>-167</v>
      </c>
      <c r="F27" s="104">
        <f>D27</f>
        <v>-7</v>
      </c>
      <c r="G27" s="104">
        <v>-160</v>
      </c>
      <c r="H27" s="152">
        <f>(F27/E27)*100</f>
        <v>4.191616766467066</v>
      </c>
    </row>
    <row r="28" spans="1:8" ht="18" customHeight="1">
      <c r="A28" s="41" t="s">
        <v>286</v>
      </c>
      <c r="B28" s="34">
        <v>3152</v>
      </c>
      <c r="C28" s="104">
        <f>'[33]ІІІ. Рух грош. коштів'!$C$28</f>
        <v>-5354</v>
      </c>
      <c r="D28" s="104">
        <f>'[34]ІІІ. Рух грош. коштів'!$C$28</f>
        <v>-8091</v>
      </c>
      <c r="E28" s="104">
        <f>'[35]ІІІ. Рух грош. коштів'!$D$28</f>
        <v>-4151.4</v>
      </c>
      <c r="F28" s="104">
        <f>D28</f>
        <v>-8091</v>
      </c>
      <c r="G28" s="104">
        <v>3939.6</v>
      </c>
      <c r="H28" s="152">
        <f>(F28/E28)*100</f>
        <v>194.89810666281255</v>
      </c>
    </row>
    <row r="29" spans="1:8" ht="18" customHeight="1">
      <c r="A29" s="41" t="s">
        <v>245</v>
      </c>
      <c r="B29" s="34">
        <v>3153</v>
      </c>
      <c r="C29" s="104">
        <f>'[33]ІІІ. Рух грош. коштів'!$C$29</f>
        <v>0</v>
      </c>
      <c r="D29" s="104">
        <f>'[34]ІІІ. Рух грош. коштів'!$C$29</f>
        <v>0</v>
      </c>
      <c r="E29" s="104">
        <f>'[35]ІІІ. Рух грош. коштів'!$D$29</f>
        <v>0</v>
      </c>
      <c r="F29" s="104">
        <f>D29</f>
        <v>0</v>
      </c>
      <c r="G29" s="104">
        <f>F29-E29</f>
        <v>0</v>
      </c>
      <c r="H29" s="152" t="s">
        <v>154</v>
      </c>
    </row>
    <row r="30" spans="1:8" ht="18" customHeight="1">
      <c r="A30" s="41" t="s">
        <v>287</v>
      </c>
      <c r="B30" s="34">
        <v>3154</v>
      </c>
      <c r="C30" s="104">
        <f>'[33]ІІІ. Рух грош. коштів'!$C$30</f>
        <v>0</v>
      </c>
      <c r="D30" s="104">
        <f>'[34]ІІІ. Рух грош. коштів'!$C$30</f>
        <v>0</v>
      </c>
      <c r="E30" s="104">
        <f>'[35]ІІІ. Рух грош. коштів'!$D$30</f>
        <v>0</v>
      </c>
      <c r="F30" s="104">
        <f>D30</f>
        <v>0</v>
      </c>
      <c r="G30" s="104">
        <f>F30-E30</f>
        <v>0</v>
      </c>
      <c r="H30" s="152" t="s">
        <v>154</v>
      </c>
    </row>
    <row r="31" spans="1:8" ht="18" customHeight="1">
      <c r="A31" s="41" t="s">
        <v>67</v>
      </c>
      <c r="B31" s="34">
        <v>3155</v>
      </c>
      <c r="C31" s="104">
        <f>'[33]ІІІ. Рух грош. коштів'!$C$31</f>
        <v>-2795.5</v>
      </c>
      <c r="D31" s="104">
        <f>'[34]ІІІ. Рух грош. коштів'!$C$31</f>
        <v>-3151.4</v>
      </c>
      <c r="E31" s="104">
        <f>'[35]ІІІ. Рух грош. коштів'!$D$31</f>
        <v>-3759.5</v>
      </c>
      <c r="F31" s="104">
        <f>D31</f>
        <v>-3151.4</v>
      </c>
      <c r="G31" s="104">
        <v>-608.1</v>
      </c>
      <c r="H31" s="152">
        <f>(F31/E31)*100</f>
        <v>83.8249767256284</v>
      </c>
    </row>
    <row r="32" spans="1:8" ht="18" customHeight="1">
      <c r="A32" s="41" t="s">
        <v>288</v>
      </c>
      <c r="B32" s="34">
        <v>3156</v>
      </c>
      <c r="C32" s="108">
        <f>SUM(C33:C34)</f>
        <v>0</v>
      </c>
      <c r="D32" s="108">
        <f>SUM(D33:D34)</f>
        <v>0</v>
      </c>
      <c r="E32" s="108">
        <f>SUM(E33:E34)</f>
        <v>-7.6</v>
      </c>
      <c r="F32" s="108">
        <f>SUM(F33:F34)</f>
        <v>0</v>
      </c>
      <c r="G32" s="104">
        <v>-7.6</v>
      </c>
      <c r="H32" s="152">
        <f>(F32/E32)*100</f>
        <v>0</v>
      </c>
    </row>
    <row r="33" spans="1:8" ht="38.25" customHeight="1">
      <c r="A33" s="41" t="s">
        <v>246</v>
      </c>
      <c r="B33" s="34" t="s">
        <v>289</v>
      </c>
      <c r="C33" s="104">
        <f>'[33]ІІІ. Рух грош. коштів'!$C$33</f>
        <v>0</v>
      </c>
      <c r="D33" s="104">
        <f>'[34]ІІІ. Рух грош. коштів'!$C$33</f>
        <v>0</v>
      </c>
      <c r="E33" s="104">
        <f>'[35]ІІІ. Рух грош. коштів'!$D$33</f>
        <v>-7.6</v>
      </c>
      <c r="F33" s="104">
        <f>D33</f>
        <v>0</v>
      </c>
      <c r="G33" s="104">
        <v>-7.6</v>
      </c>
      <c r="H33" s="152">
        <f>(F33/E33)*100</f>
        <v>0</v>
      </c>
    </row>
    <row r="34" spans="1:8" ht="55.5" customHeight="1">
      <c r="A34" s="41" t="s">
        <v>253</v>
      </c>
      <c r="B34" s="34" t="s">
        <v>290</v>
      </c>
      <c r="C34" s="104">
        <f>'[33]ІІІ. Рух грош. коштів'!$C$34</f>
        <v>0</v>
      </c>
      <c r="D34" s="104">
        <f>'[34]ІІІ. Рух грош. коштів'!$C$34</f>
        <v>0</v>
      </c>
      <c r="E34" s="113" t="s">
        <v>291</v>
      </c>
      <c r="F34" s="113">
        <f>D34</f>
        <v>0</v>
      </c>
      <c r="G34" s="113" t="s">
        <v>154</v>
      </c>
      <c r="H34" s="152" t="s">
        <v>154</v>
      </c>
    </row>
    <row r="35" spans="1:8" ht="18" customHeight="1">
      <c r="A35" s="41" t="s">
        <v>292</v>
      </c>
      <c r="B35" s="34">
        <v>3157</v>
      </c>
      <c r="C35" s="104">
        <f>'[33]ІІІ. Рух грош. коштів'!$C$35</f>
        <v>-1034.5</v>
      </c>
      <c r="D35" s="104">
        <f>'[34]ІІІ. Рух грош. коштів'!$C$35</f>
        <v>-425</v>
      </c>
      <c r="E35" s="104">
        <f>'[35]ІІІ. Рух грош. коштів'!$D$35</f>
        <v>-1598.5</v>
      </c>
      <c r="F35" s="104">
        <f>D35</f>
        <v>-425</v>
      </c>
      <c r="G35" s="104">
        <v>-1173.5</v>
      </c>
      <c r="H35" s="152">
        <f>(F35/E35)*100</f>
        <v>26.587425711604627</v>
      </c>
    </row>
    <row r="36" spans="1:8" ht="18" customHeight="1">
      <c r="A36" s="41" t="s">
        <v>293</v>
      </c>
      <c r="B36" s="34">
        <v>3160</v>
      </c>
      <c r="C36" s="104">
        <f>'[33]ІІІ. Рух грош. коштів'!$C$36</f>
        <v>0</v>
      </c>
      <c r="D36" s="104">
        <f>'[34]ІІІ. Рух грош. коштів'!$C$36</f>
        <v>0</v>
      </c>
      <c r="E36" s="104" t="str">
        <f>'[35]ІІІ. Рух грош. коштів'!$D$36</f>
        <v>(  -  )</v>
      </c>
      <c r="F36" s="104">
        <f>D36</f>
        <v>0</v>
      </c>
      <c r="G36" s="113" t="s">
        <v>154</v>
      </c>
      <c r="H36" s="152" t="s">
        <v>154</v>
      </c>
    </row>
    <row r="37" spans="1:8" ht="18" customHeight="1">
      <c r="A37" s="41" t="s">
        <v>294</v>
      </c>
      <c r="B37" s="34">
        <v>3170</v>
      </c>
      <c r="C37" s="104">
        <f>'[33]ІІІ. Рух грош. коштів'!$C$37</f>
        <v>-391</v>
      </c>
      <c r="D37" s="104">
        <f>'[34]ІІІ. Рух грош. коштів'!$C$37</f>
        <v>-2502.6</v>
      </c>
      <c r="E37" s="104">
        <f>'[35]ІІІ. Рух грош. коштів'!$D$37</f>
        <v>-371</v>
      </c>
      <c r="F37" s="104">
        <f>D37</f>
        <v>-2502.6</v>
      </c>
      <c r="G37" s="104">
        <f>F37-E37</f>
        <v>-2131.6</v>
      </c>
      <c r="H37" s="152">
        <f>(F37/E37)*100</f>
        <v>674.5552560646901</v>
      </c>
    </row>
    <row r="38" spans="1:8" ht="19.5" customHeight="1">
      <c r="A38" s="44" t="s">
        <v>295</v>
      </c>
      <c r="B38" s="36">
        <v>3195</v>
      </c>
      <c r="C38" s="111">
        <f>SUM(C7,C18)</f>
        <v>-212</v>
      </c>
      <c r="D38" s="111">
        <f>SUM(D7,D18)</f>
        <v>-77</v>
      </c>
      <c r="E38" s="111">
        <f>SUM(E7,E18)</f>
        <v>-65.20000000001164</v>
      </c>
      <c r="F38" s="111">
        <f>SUM(F7,F18)</f>
        <v>-77</v>
      </c>
      <c r="G38" s="105">
        <f>F38-E38</f>
        <v>-11.799999999988358</v>
      </c>
      <c r="H38" s="151">
        <f>(F38/E38)*100</f>
        <v>118.09815950918137</v>
      </c>
    </row>
    <row r="39" spans="1:8" ht="19.5" customHeight="1">
      <c r="A39" s="145" t="s">
        <v>296</v>
      </c>
      <c r="B39" s="146"/>
      <c r="C39" s="153"/>
      <c r="D39" s="221"/>
      <c r="E39" s="221"/>
      <c r="F39" s="221"/>
      <c r="G39" s="221"/>
      <c r="H39" s="221"/>
    </row>
    <row r="40" spans="1:8" ht="19.5" customHeight="1">
      <c r="A40" s="148" t="s">
        <v>297</v>
      </c>
      <c r="B40" s="149">
        <v>3200</v>
      </c>
      <c r="C40" s="111">
        <f>SUM(C41,C43:C47)</f>
        <v>0</v>
      </c>
      <c r="D40" s="111">
        <f>SUM(D41,D43:D47)</f>
        <v>0</v>
      </c>
      <c r="E40" s="111">
        <f>SUM(E41,E43:E47)</f>
        <v>0</v>
      </c>
      <c r="F40" s="111">
        <f>SUM(F41,F43:F47)</f>
        <v>0</v>
      </c>
      <c r="G40" s="105">
        <f>F40-E40</f>
        <v>0</v>
      </c>
      <c r="H40" s="106" t="s">
        <v>154</v>
      </c>
    </row>
    <row r="41" spans="1:8" ht="18" customHeight="1">
      <c r="A41" s="41" t="s">
        <v>298</v>
      </c>
      <c r="B41" s="34">
        <v>3210</v>
      </c>
      <c r="C41" s="113" t="s">
        <v>154</v>
      </c>
      <c r="D41" s="113" t="s">
        <v>154</v>
      </c>
      <c r="E41" s="113">
        <f>'[35]ІІІ. Рух грош. коштів'!$D$41</f>
        <v>0</v>
      </c>
      <c r="F41" s="113" t="str">
        <f aca="true" t="shared" si="0" ref="F41:F47">D41</f>
        <v>-</v>
      </c>
      <c r="G41" s="113" t="s">
        <v>154</v>
      </c>
      <c r="H41" s="109" t="s">
        <v>154</v>
      </c>
    </row>
    <row r="42" spans="1:8" ht="18" customHeight="1">
      <c r="A42" s="41" t="s">
        <v>299</v>
      </c>
      <c r="B42" s="34">
        <v>3215</v>
      </c>
      <c r="C42" s="113" t="s">
        <v>154</v>
      </c>
      <c r="D42" s="113" t="s">
        <v>154</v>
      </c>
      <c r="E42" s="113">
        <f>'[35]ІІІ. Рух грош. коштів'!$D$42</f>
        <v>0</v>
      </c>
      <c r="F42" s="113" t="str">
        <f t="shared" si="0"/>
        <v>-</v>
      </c>
      <c r="G42" s="113" t="s">
        <v>154</v>
      </c>
      <c r="H42" s="109" t="s">
        <v>154</v>
      </c>
    </row>
    <row r="43" spans="1:8" ht="18" customHeight="1">
      <c r="A43" s="41" t="s">
        <v>300</v>
      </c>
      <c r="B43" s="34">
        <v>3220</v>
      </c>
      <c r="C43" s="113" t="s">
        <v>154</v>
      </c>
      <c r="D43" s="113" t="s">
        <v>154</v>
      </c>
      <c r="E43" s="113">
        <f>'[35]ІІІ. Рух грош. коштів'!$D$43</f>
        <v>0</v>
      </c>
      <c r="F43" s="113" t="str">
        <f t="shared" si="0"/>
        <v>-</v>
      </c>
      <c r="G43" s="113" t="s">
        <v>154</v>
      </c>
      <c r="H43" s="109" t="s">
        <v>154</v>
      </c>
    </row>
    <row r="44" spans="1:8" ht="18" customHeight="1">
      <c r="A44" s="41" t="s">
        <v>301</v>
      </c>
      <c r="B44" s="34">
        <v>3225</v>
      </c>
      <c r="C44" s="113" t="s">
        <v>154</v>
      </c>
      <c r="D44" s="113" t="s">
        <v>154</v>
      </c>
      <c r="E44" s="113">
        <f>'[35]ІІІ. Рух грош. коштів'!$D$44</f>
        <v>0</v>
      </c>
      <c r="F44" s="113" t="str">
        <f t="shared" si="0"/>
        <v>-</v>
      </c>
      <c r="G44" s="113" t="s">
        <v>154</v>
      </c>
      <c r="H44" s="109" t="s">
        <v>154</v>
      </c>
    </row>
    <row r="45" spans="1:8" ht="18" customHeight="1">
      <c r="A45" s="41" t="s">
        <v>302</v>
      </c>
      <c r="B45" s="34">
        <v>3230</v>
      </c>
      <c r="C45" s="113" t="s">
        <v>154</v>
      </c>
      <c r="D45" s="113" t="s">
        <v>154</v>
      </c>
      <c r="E45" s="113">
        <f>'[35]ІІІ. Рух грош. коштів'!$D$45</f>
        <v>0</v>
      </c>
      <c r="F45" s="113" t="str">
        <f t="shared" si="0"/>
        <v>-</v>
      </c>
      <c r="G45" s="113" t="s">
        <v>154</v>
      </c>
      <c r="H45" s="109" t="s">
        <v>154</v>
      </c>
    </row>
    <row r="46" spans="1:8" ht="18" customHeight="1">
      <c r="A46" s="41" t="s">
        <v>303</v>
      </c>
      <c r="B46" s="34">
        <v>3235</v>
      </c>
      <c r="C46" s="113" t="s">
        <v>154</v>
      </c>
      <c r="D46" s="113" t="s">
        <v>154</v>
      </c>
      <c r="E46" s="113">
        <f>'[35]ІІІ. Рух грош. коштів'!$D$46</f>
        <v>0</v>
      </c>
      <c r="F46" s="113" t="str">
        <f t="shared" si="0"/>
        <v>-</v>
      </c>
      <c r="G46" s="113" t="s">
        <v>154</v>
      </c>
      <c r="H46" s="109" t="s">
        <v>154</v>
      </c>
    </row>
    <row r="47" spans="1:8" ht="18" customHeight="1">
      <c r="A47" s="41" t="s">
        <v>279</v>
      </c>
      <c r="B47" s="34">
        <v>3240</v>
      </c>
      <c r="C47" s="113" t="s">
        <v>154</v>
      </c>
      <c r="D47" s="113" t="s">
        <v>154</v>
      </c>
      <c r="E47" s="113">
        <f>'[35]ІІІ. Рух грош. коштів'!$D$47</f>
        <v>0</v>
      </c>
      <c r="F47" s="113" t="str">
        <f t="shared" si="0"/>
        <v>-</v>
      </c>
      <c r="G47" s="113" t="s">
        <v>154</v>
      </c>
      <c r="H47" s="109" t="s">
        <v>154</v>
      </c>
    </row>
    <row r="48" spans="1:8" ht="19.5" customHeight="1">
      <c r="A48" s="44" t="s">
        <v>304</v>
      </c>
      <c r="B48" s="36">
        <v>3255</v>
      </c>
      <c r="C48" s="154" t="s">
        <v>154</v>
      </c>
      <c r="D48" s="154" t="s">
        <v>154</v>
      </c>
      <c r="E48" s="154">
        <f>SUM(E49,E51,E55,E56)</f>
        <v>0</v>
      </c>
      <c r="F48" s="154">
        <f>SUM(F49,F51,F55,F56)</f>
        <v>0</v>
      </c>
      <c r="G48" s="105">
        <f>F48-E48</f>
        <v>0</v>
      </c>
      <c r="H48" s="106" t="s">
        <v>154</v>
      </c>
    </row>
    <row r="49" spans="1:8" ht="18" customHeight="1">
      <c r="A49" s="41" t="s">
        <v>305</v>
      </c>
      <c r="B49" s="34">
        <v>3260</v>
      </c>
      <c r="C49" s="113" t="s">
        <v>154</v>
      </c>
      <c r="D49" s="113" t="s">
        <v>154</v>
      </c>
      <c r="E49" s="113">
        <f>'[35]ІІІ. Рух грош. коштів'!$D$49</f>
        <v>0</v>
      </c>
      <c r="F49" s="113" t="str">
        <f aca="true" t="shared" si="1" ref="F49:F56">D49</f>
        <v>-</v>
      </c>
      <c r="G49" s="113" t="s">
        <v>154</v>
      </c>
      <c r="H49" s="109" t="s">
        <v>154</v>
      </c>
    </row>
    <row r="50" spans="1:8" ht="18" customHeight="1">
      <c r="A50" s="41" t="s">
        <v>306</v>
      </c>
      <c r="B50" s="34">
        <v>3265</v>
      </c>
      <c r="C50" s="113" t="s">
        <v>154</v>
      </c>
      <c r="D50" s="113" t="s">
        <v>154</v>
      </c>
      <c r="E50" s="113">
        <f>'[35]ІІІ. Рух грош. коштів'!$D$50</f>
        <v>0</v>
      </c>
      <c r="F50" s="113" t="str">
        <f t="shared" si="1"/>
        <v>-</v>
      </c>
      <c r="G50" s="113" t="s">
        <v>154</v>
      </c>
      <c r="H50" s="109" t="s">
        <v>154</v>
      </c>
    </row>
    <row r="51" spans="1:8" ht="18" customHeight="1">
      <c r="A51" s="41" t="s">
        <v>307</v>
      </c>
      <c r="B51" s="34">
        <v>3270</v>
      </c>
      <c r="C51" s="113" t="s">
        <v>154</v>
      </c>
      <c r="D51" s="113" t="s">
        <v>154</v>
      </c>
      <c r="E51" s="113">
        <f>'[35]ІІІ. Рух грош. коштів'!$D$51</f>
        <v>0</v>
      </c>
      <c r="F51" s="113" t="str">
        <f t="shared" si="1"/>
        <v>-</v>
      </c>
      <c r="G51" s="113" t="s">
        <v>154</v>
      </c>
      <c r="H51" s="109" t="s">
        <v>154</v>
      </c>
    </row>
    <row r="52" spans="1:8" ht="18" customHeight="1">
      <c r="A52" s="41" t="s">
        <v>308</v>
      </c>
      <c r="B52" s="34" t="s">
        <v>309</v>
      </c>
      <c r="C52" s="113" t="s">
        <v>154</v>
      </c>
      <c r="D52" s="113" t="s">
        <v>154</v>
      </c>
      <c r="E52" s="113">
        <f>'[35]ІІІ. Рух грош. коштів'!$D$52</f>
        <v>0</v>
      </c>
      <c r="F52" s="113" t="str">
        <f t="shared" si="1"/>
        <v>-</v>
      </c>
      <c r="G52" s="113" t="s">
        <v>154</v>
      </c>
      <c r="H52" s="109" t="s">
        <v>154</v>
      </c>
    </row>
    <row r="53" spans="1:8" ht="18" customHeight="1">
      <c r="A53" s="41" t="s">
        <v>310</v>
      </c>
      <c r="B53" s="34" t="s">
        <v>311</v>
      </c>
      <c r="C53" s="113" t="s">
        <v>154</v>
      </c>
      <c r="D53" s="113" t="s">
        <v>154</v>
      </c>
      <c r="E53" s="113">
        <f>'[35]ІІІ. Рух грош. коштів'!$D$53</f>
        <v>0</v>
      </c>
      <c r="F53" s="113" t="str">
        <f t="shared" si="1"/>
        <v>-</v>
      </c>
      <c r="G53" s="113" t="s">
        <v>154</v>
      </c>
      <c r="H53" s="109" t="s">
        <v>154</v>
      </c>
    </row>
    <row r="54" spans="1:8" ht="18" customHeight="1">
      <c r="A54" s="41" t="s">
        <v>312</v>
      </c>
      <c r="B54" s="34" t="s">
        <v>313</v>
      </c>
      <c r="C54" s="113" t="s">
        <v>154</v>
      </c>
      <c r="D54" s="113" t="s">
        <v>154</v>
      </c>
      <c r="E54" s="113">
        <f>'[35]ІІІ. Рух грош. коштів'!$D$54</f>
        <v>0</v>
      </c>
      <c r="F54" s="113" t="str">
        <f t="shared" si="1"/>
        <v>-</v>
      </c>
      <c r="G54" s="113" t="s">
        <v>154</v>
      </c>
      <c r="H54" s="109" t="s">
        <v>154</v>
      </c>
    </row>
    <row r="55" spans="1:8" ht="18" customHeight="1">
      <c r="A55" s="41" t="s">
        <v>314</v>
      </c>
      <c r="B55" s="34">
        <v>3280</v>
      </c>
      <c r="C55" s="113" t="s">
        <v>154</v>
      </c>
      <c r="D55" s="113" t="s">
        <v>154</v>
      </c>
      <c r="E55" s="113">
        <f>'[35]ІІІ. Рух грош. коштів'!$D$55</f>
        <v>0</v>
      </c>
      <c r="F55" s="113" t="str">
        <f t="shared" si="1"/>
        <v>-</v>
      </c>
      <c r="G55" s="113" t="s">
        <v>154</v>
      </c>
      <c r="H55" s="109" t="s">
        <v>154</v>
      </c>
    </row>
    <row r="56" spans="1:8" ht="18" customHeight="1">
      <c r="A56" s="41" t="s">
        <v>292</v>
      </c>
      <c r="B56" s="34">
        <v>3290</v>
      </c>
      <c r="C56" s="113" t="s">
        <v>154</v>
      </c>
      <c r="D56" s="113" t="s">
        <v>154</v>
      </c>
      <c r="E56" s="113">
        <f>'[35]ІІІ. Рух грош. коштів'!$D$56</f>
        <v>0</v>
      </c>
      <c r="F56" s="113" t="str">
        <f t="shared" si="1"/>
        <v>-</v>
      </c>
      <c r="G56" s="113" t="s">
        <v>154</v>
      </c>
      <c r="H56" s="109" t="s">
        <v>154</v>
      </c>
    </row>
    <row r="57" spans="1:8" ht="19.5" customHeight="1">
      <c r="A57" s="155" t="s">
        <v>315</v>
      </c>
      <c r="B57" s="156">
        <v>3295</v>
      </c>
      <c r="C57" s="157">
        <f>SUM(C40,C48)</f>
        <v>0</v>
      </c>
      <c r="D57" s="157">
        <f>SUM(D40,D48)</f>
        <v>0</v>
      </c>
      <c r="E57" s="157">
        <f>SUM(E40,E48)</f>
        <v>0</v>
      </c>
      <c r="F57" s="157">
        <f>SUM(F40,F48)</f>
        <v>0</v>
      </c>
      <c r="G57" s="158">
        <f>F57-E57</f>
        <v>0</v>
      </c>
      <c r="H57" s="159" t="s">
        <v>154</v>
      </c>
    </row>
    <row r="58" spans="1:8" ht="19.5" customHeight="1">
      <c r="A58" s="145" t="s">
        <v>316</v>
      </c>
      <c r="B58" s="146"/>
      <c r="C58" s="153"/>
      <c r="D58" s="153"/>
      <c r="E58" s="153"/>
      <c r="F58" s="153"/>
      <c r="G58" s="160"/>
      <c r="H58" s="161"/>
    </row>
    <row r="59" spans="1:8" ht="19.5" customHeight="1">
      <c r="A59" s="148" t="s">
        <v>317</v>
      </c>
      <c r="B59" s="149">
        <v>3300</v>
      </c>
      <c r="C59" s="162">
        <f>SUM(C60,C61,C65)</f>
        <v>0</v>
      </c>
      <c r="D59" s="162">
        <f>SUM(D60,D61,D65)</f>
        <v>0</v>
      </c>
      <c r="E59" s="162">
        <f>SUM(E60,E61,E65)</f>
        <v>0</v>
      </c>
      <c r="F59" s="162">
        <f>SUM(F60,F61,F65)</f>
        <v>0</v>
      </c>
      <c r="G59" s="163">
        <f>F59-E59</f>
        <v>0</v>
      </c>
      <c r="H59" s="164" t="s">
        <v>154</v>
      </c>
    </row>
    <row r="60" spans="1:8" ht="18" customHeight="1">
      <c r="A60" s="41" t="s">
        <v>318</v>
      </c>
      <c r="B60" s="34">
        <v>3305</v>
      </c>
      <c r="C60" s="113" t="s">
        <v>154</v>
      </c>
      <c r="D60" s="113" t="s">
        <v>154</v>
      </c>
      <c r="E60" s="113" t="s">
        <v>154</v>
      </c>
      <c r="F60" s="113" t="str">
        <f>D60</f>
        <v>-</v>
      </c>
      <c r="G60" s="113" t="s">
        <v>154</v>
      </c>
      <c r="H60" s="109" t="s">
        <v>154</v>
      </c>
    </row>
    <row r="61" spans="1:8" ht="18" customHeight="1">
      <c r="A61" s="41" t="s">
        <v>319</v>
      </c>
      <c r="B61" s="34">
        <v>3310</v>
      </c>
      <c r="C61" s="165">
        <f>SUM(C62:C64)</f>
        <v>0</v>
      </c>
      <c r="D61" s="165">
        <f>SUM(D62:D64)</f>
        <v>0</v>
      </c>
      <c r="E61" s="165">
        <f>SUM(E62:E64)</f>
        <v>0</v>
      </c>
      <c r="F61" s="165">
        <f>SUM(F62:F64)</f>
        <v>0</v>
      </c>
      <c r="G61" s="104">
        <f>F61-E61</f>
        <v>0</v>
      </c>
      <c r="H61" s="109" t="s">
        <v>154</v>
      </c>
    </row>
    <row r="62" spans="1:8" ht="18" customHeight="1">
      <c r="A62" s="41" t="s">
        <v>276</v>
      </c>
      <c r="B62" s="34">
        <v>3311</v>
      </c>
      <c r="C62" s="113" t="s">
        <v>154</v>
      </c>
      <c r="D62" s="113" t="s">
        <v>154</v>
      </c>
      <c r="E62" s="113" t="s">
        <v>154</v>
      </c>
      <c r="F62" s="113" t="str">
        <f>D62</f>
        <v>-</v>
      </c>
      <c r="G62" s="113" t="s">
        <v>154</v>
      </c>
      <c r="H62" s="109" t="s">
        <v>154</v>
      </c>
    </row>
    <row r="63" spans="1:8" ht="18" customHeight="1">
      <c r="A63" s="41" t="s">
        <v>277</v>
      </c>
      <c r="B63" s="34">
        <v>3312</v>
      </c>
      <c r="C63" s="113" t="s">
        <v>154</v>
      </c>
      <c r="D63" s="113" t="s">
        <v>154</v>
      </c>
      <c r="E63" s="113" t="s">
        <v>154</v>
      </c>
      <c r="F63" s="113" t="str">
        <f>D63</f>
        <v>-</v>
      </c>
      <c r="G63" s="113" t="s">
        <v>154</v>
      </c>
      <c r="H63" s="109" t="s">
        <v>154</v>
      </c>
    </row>
    <row r="64" spans="1:8" ht="18" customHeight="1">
      <c r="A64" s="41" t="s">
        <v>278</v>
      </c>
      <c r="B64" s="34">
        <v>3313</v>
      </c>
      <c r="C64" s="113" t="s">
        <v>154</v>
      </c>
      <c r="D64" s="113" t="s">
        <v>154</v>
      </c>
      <c r="E64" s="113" t="s">
        <v>154</v>
      </c>
      <c r="F64" s="113" t="str">
        <f>D64</f>
        <v>-</v>
      </c>
      <c r="G64" s="113" t="s">
        <v>154</v>
      </c>
      <c r="H64" s="109" t="s">
        <v>154</v>
      </c>
    </row>
    <row r="65" spans="1:8" ht="18" customHeight="1">
      <c r="A65" s="41" t="s">
        <v>279</v>
      </c>
      <c r="B65" s="34">
        <v>3320</v>
      </c>
      <c r="C65" s="113" t="s">
        <v>154</v>
      </c>
      <c r="D65" s="113" t="s">
        <v>154</v>
      </c>
      <c r="E65" s="113" t="s">
        <v>154</v>
      </c>
      <c r="F65" s="113" t="str">
        <f>D65</f>
        <v>-</v>
      </c>
      <c r="G65" s="113" t="s">
        <v>154</v>
      </c>
      <c r="H65" s="109" t="s">
        <v>154</v>
      </c>
    </row>
    <row r="66" spans="1:8" ht="19.5" customHeight="1">
      <c r="A66" s="44" t="s">
        <v>320</v>
      </c>
      <c r="B66" s="36">
        <v>3330</v>
      </c>
      <c r="C66" s="154">
        <f>SUM(C67,C68,C72:C75)</f>
        <v>0</v>
      </c>
      <c r="D66" s="154" t="s">
        <v>154</v>
      </c>
      <c r="E66" s="154">
        <f>SUM(E67,E68,E72:E75)</f>
        <v>0</v>
      </c>
      <c r="F66" s="154">
        <f>SUM(F67,F68,F72:F75)</f>
        <v>0</v>
      </c>
      <c r="G66" s="105">
        <f>F66-E66</f>
        <v>0</v>
      </c>
      <c r="H66" s="106" t="s">
        <v>154</v>
      </c>
    </row>
    <row r="67" spans="1:8" ht="18" customHeight="1">
      <c r="A67" s="41" t="s">
        <v>321</v>
      </c>
      <c r="B67" s="34">
        <v>3335</v>
      </c>
      <c r="C67" s="113" t="s">
        <v>154</v>
      </c>
      <c r="D67" s="113" t="s">
        <v>154</v>
      </c>
      <c r="E67" s="113" t="s">
        <v>154</v>
      </c>
      <c r="F67" s="113" t="str">
        <f>D67</f>
        <v>-</v>
      </c>
      <c r="G67" s="113" t="s">
        <v>154</v>
      </c>
      <c r="H67" s="109" t="s">
        <v>154</v>
      </c>
    </row>
    <row r="68" spans="1:8" ht="18" customHeight="1">
      <c r="A68" s="41" t="s">
        <v>322</v>
      </c>
      <c r="B68" s="34">
        <v>3340</v>
      </c>
      <c r="C68" s="108">
        <f>SUM(C69:C71)</f>
        <v>0</v>
      </c>
      <c r="D68" s="108">
        <f>SUM(D69:D71)</f>
        <v>0</v>
      </c>
      <c r="E68" s="108">
        <f>SUM(E69:E71)</f>
        <v>0</v>
      </c>
      <c r="F68" s="108">
        <f>SUM(F69:F71)</f>
        <v>0</v>
      </c>
      <c r="G68" s="104">
        <f>F68-E68</f>
        <v>0</v>
      </c>
      <c r="H68" s="109" t="s">
        <v>154</v>
      </c>
    </row>
    <row r="69" spans="1:8" ht="18" customHeight="1">
      <c r="A69" s="41" t="s">
        <v>276</v>
      </c>
      <c r="B69" s="34">
        <v>3341</v>
      </c>
      <c r="C69" s="113" t="s">
        <v>154</v>
      </c>
      <c r="D69" s="113" t="s">
        <v>154</v>
      </c>
      <c r="E69" s="113" t="s">
        <v>154</v>
      </c>
      <c r="F69" s="113" t="str">
        <f aca="true" t="shared" si="2" ref="F69:F75">D69</f>
        <v>-</v>
      </c>
      <c r="G69" s="113" t="s">
        <v>154</v>
      </c>
      <c r="H69" s="109" t="s">
        <v>154</v>
      </c>
    </row>
    <row r="70" spans="1:8" ht="18" customHeight="1">
      <c r="A70" s="41" t="s">
        <v>277</v>
      </c>
      <c r="B70" s="34">
        <v>3342</v>
      </c>
      <c r="C70" s="113" t="s">
        <v>154</v>
      </c>
      <c r="D70" s="113" t="s">
        <v>154</v>
      </c>
      <c r="E70" s="113" t="s">
        <v>154</v>
      </c>
      <c r="F70" s="113" t="str">
        <f t="shared" si="2"/>
        <v>-</v>
      </c>
      <c r="G70" s="113" t="s">
        <v>154</v>
      </c>
      <c r="H70" s="109" t="s">
        <v>154</v>
      </c>
    </row>
    <row r="71" spans="1:8" ht="18" customHeight="1">
      <c r="A71" s="41" t="s">
        <v>278</v>
      </c>
      <c r="B71" s="34">
        <v>3343</v>
      </c>
      <c r="C71" s="113" t="s">
        <v>154</v>
      </c>
      <c r="D71" s="113" t="s">
        <v>154</v>
      </c>
      <c r="E71" s="113" t="s">
        <v>154</v>
      </c>
      <c r="F71" s="113" t="str">
        <f t="shared" si="2"/>
        <v>-</v>
      </c>
      <c r="G71" s="113" t="s">
        <v>154</v>
      </c>
      <c r="H71" s="109" t="s">
        <v>154</v>
      </c>
    </row>
    <row r="72" spans="1:8" ht="18" customHeight="1">
      <c r="A72" s="41" t="s">
        <v>323</v>
      </c>
      <c r="B72" s="34">
        <v>3350</v>
      </c>
      <c r="C72" s="113" t="s">
        <v>154</v>
      </c>
      <c r="D72" s="113" t="s">
        <v>154</v>
      </c>
      <c r="E72" s="113" t="s">
        <v>154</v>
      </c>
      <c r="F72" s="113" t="str">
        <f t="shared" si="2"/>
        <v>-</v>
      </c>
      <c r="G72" s="113" t="s">
        <v>154</v>
      </c>
      <c r="H72" s="109" t="s">
        <v>154</v>
      </c>
    </row>
    <row r="73" spans="1:8" ht="21.75" customHeight="1">
      <c r="A73" s="41" t="s">
        <v>324</v>
      </c>
      <c r="B73" s="34">
        <v>3360</v>
      </c>
      <c r="C73" s="113" t="s">
        <v>154</v>
      </c>
      <c r="D73" s="113" t="s">
        <v>154</v>
      </c>
      <c r="E73" s="113" t="s">
        <v>154</v>
      </c>
      <c r="F73" s="113" t="str">
        <f t="shared" si="2"/>
        <v>-</v>
      </c>
      <c r="G73" s="113" t="s">
        <v>154</v>
      </c>
      <c r="H73" s="109" t="s">
        <v>154</v>
      </c>
    </row>
    <row r="74" spans="1:8" ht="23.25" customHeight="1">
      <c r="A74" s="41" t="s">
        <v>325</v>
      </c>
      <c r="B74" s="34">
        <v>3370</v>
      </c>
      <c r="C74" s="113" t="s">
        <v>154</v>
      </c>
      <c r="D74" s="113" t="s">
        <v>154</v>
      </c>
      <c r="E74" s="113" t="s">
        <v>154</v>
      </c>
      <c r="F74" s="113" t="str">
        <f t="shared" si="2"/>
        <v>-</v>
      </c>
      <c r="G74" s="113" t="s">
        <v>154</v>
      </c>
      <c r="H74" s="109" t="s">
        <v>154</v>
      </c>
    </row>
    <row r="75" spans="1:8" ht="18" customHeight="1">
      <c r="A75" s="41" t="s">
        <v>292</v>
      </c>
      <c r="B75" s="34">
        <v>3380</v>
      </c>
      <c r="C75" s="113" t="s">
        <v>154</v>
      </c>
      <c r="D75" s="113" t="s">
        <v>154</v>
      </c>
      <c r="E75" s="113" t="s">
        <v>154</v>
      </c>
      <c r="F75" s="113" t="str">
        <f t="shared" si="2"/>
        <v>-</v>
      </c>
      <c r="G75" s="113" t="s">
        <v>154</v>
      </c>
      <c r="H75" s="109" t="s">
        <v>154</v>
      </c>
    </row>
    <row r="76" spans="1:8" ht="19.5" customHeight="1">
      <c r="A76" s="44" t="s">
        <v>326</v>
      </c>
      <c r="B76" s="36">
        <v>3395</v>
      </c>
      <c r="C76" s="111">
        <f>SUM(C59,C66)</f>
        <v>0</v>
      </c>
      <c r="D76" s="111">
        <f>SUM(D59,D66)</f>
        <v>0</v>
      </c>
      <c r="E76" s="111">
        <f>SUM(E59,E66)</f>
        <v>0</v>
      </c>
      <c r="F76" s="111">
        <f>SUM(F59,F66)</f>
        <v>0</v>
      </c>
      <c r="G76" s="105">
        <f>F76-E76</f>
        <v>0</v>
      </c>
      <c r="H76" s="106" t="s">
        <v>154</v>
      </c>
    </row>
    <row r="77" spans="1:8" ht="19.5" customHeight="1">
      <c r="A77" s="166" t="s">
        <v>327</v>
      </c>
      <c r="B77" s="36">
        <v>3400</v>
      </c>
      <c r="C77" s="111">
        <f>SUM(C38,C57,C76)</f>
        <v>-212</v>
      </c>
      <c r="D77" s="111">
        <f>SUM(D38,D57,D76)</f>
        <v>-77</v>
      </c>
      <c r="E77" s="111">
        <f>SUM(E38,E57,E76)</f>
        <v>-65.20000000001164</v>
      </c>
      <c r="F77" s="111">
        <f>SUM(F38,F57,F76)</f>
        <v>-77</v>
      </c>
      <c r="G77" s="105">
        <v>11.8</v>
      </c>
      <c r="H77" s="106">
        <f>(F77/E77)*100</f>
        <v>118.09815950918137</v>
      </c>
    </row>
    <row r="78" spans="1:8" ht="19.5" customHeight="1">
      <c r="A78" s="41" t="s">
        <v>328</v>
      </c>
      <c r="B78" s="34">
        <v>3405</v>
      </c>
      <c r="C78" s="104">
        <f>'[33]ІІІ. Рух грош. коштів'!$C$78</f>
        <v>324</v>
      </c>
      <c r="D78" s="104">
        <f>'[34]ІІІ. Рух грош. коштів'!$C$78</f>
        <v>112</v>
      </c>
      <c r="E78" s="104">
        <f>'[35]ІІІ. Рух грош. коштів'!$D$78</f>
        <v>112</v>
      </c>
      <c r="F78" s="104">
        <f>D78</f>
        <v>112</v>
      </c>
      <c r="G78" s="104">
        <f>F78-E78</f>
        <v>0</v>
      </c>
      <c r="H78" s="109">
        <f>(F78/E78)*100</f>
        <v>100</v>
      </c>
    </row>
    <row r="79" spans="1:8" ht="19.5" customHeight="1">
      <c r="A79" s="80" t="s">
        <v>329</v>
      </c>
      <c r="B79" s="34">
        <v>3410</v>
      </c>
      <c r="C79" s="104">
        <f>'[33]ІІІ. Рух грош. коштів'!$C$79</f>
        <v>0</v>
      </c>
      <c r="D79" s="104">
        <f>'[34]ІІІ. Рух грош. коштів'!$C$79</f>
        <v>0</v>
      </c>
      <c r="E79" s="113" t="s">
        <v>154</v>
      </c>
      <c r="F79" s="104">
        <f>D79</f>
        <v>0</v>
      </c>
      <c r="G79" s="113" t="s">
        <v>154</v>
      </c>
      <c r="H79" s="109" t="s">
        <v>154</v>
      </c>
    </row>
    <row r="80" spans="1:8" ht="19.5" customHeight="1">
      <c r="A80" s="41" t="s">
        <v>330</v>
      </c>
      <c r="B80" s="34">
        <v>3415</v>
      </c>
      <c r="C80" s="137">
        <f>SUM(C78,C77,C79)</f>
        <v>112</v>
      </c>
      <c r="D80" s="137">
        <f>SUM(D78,D77,D79)</f>
        <v>35</v>
      </c>
      <c r="E80" s="137">
        <f>SUM(E78,E77,E79)</f>
        <v>46.79999999998836</v>
      </c>
      <c r="F80" s="137">
        <f>SUM(F78,F77,F79)</f>
        <v>35</v>
      </c>
      <c r="G80" s="104">
        <v>-11.8</v>
      </c>
      <c r="H80" s="109">
        <f>(F80/E80)*100</f>
        <v>74.7863247863434</v>
      </c>
    </row>
    <row r="81" spans="1:8" ht="19.5" customHeight="1">
      <c r="A81" s="90"/>
      <c r="B81" s="2"/>
      <c r="C81" s="167"/>
      <c r="D81" s="167"/>
      <c r="E81" s="167"/>
      <c r="F81" s="167"/>
      <c r="G81" s="167"/>
      <c r="H81" s="168"/>
    </row>
    <row r="82" spans="1:8" s="169" customFormat="1" ht="18">
      <c r="A82" s="98"/>
      <c r="B82" s="142"/>
      <c r="C82" s="142"/>
      <c r="D82" s="142"/>
      <c r="E82" s="142"/>
      <c r="F82" s="142"/>
      <c r="G82" s="142"/>
      <c r="H82" s="142"/>
    </row>
    <row r="83" spans="1:8" s="1" customFormat="1" ht="27.75" customHeight="1">
      <c r="A83" s="95" t="s">
        <v>331</v>
      </c>
      <c r="B83" s="2"/>
      <c r="C83" s="218"/>
      <c r="D83" s="218"/>
      <c r="E83" s="96"/>
      <c r="F83" s="203" t="s">
        <v>221</v>
      </c>
      <c r="G83" s="203"/>
      <c r="H83" s="203"/>
    </row>
    <row r="84" spans="1:8" ht="18.75" customHeight="1">
      <c r="A84" s="97" t="s">
        <v>332</v>
      </c>
      <c r="B84" s="1"/>
      <c r="C84" s="185" t="s">
        <v>333</v>
      </c>
      <c r="D84" s="185"/>
      <c r="E84" s="1"/>
      <c r="F84" s="185" t="s">
        <v>334</v>
      </c>
      <c r="G84" s="185"/>
      <c r="H84" s="185"/>
    </row>
  </sheetData>
  <sheetProtection selectLockedCells="1" selectUnlockedCells="1"/>
  <mergeCells count="10">
    <mergeCell ref="C83:D83"/>
    <mergeCell ref="F83:H83"/>
    <mergeCell ref="C84:D84"/>
    <mergeCell ref="F84:H84"/>
    <mergeCell ref="A1:H1"/>
    <mergeCell ref="A3:A4"/>
    <mergeCell ref="B3:B4"/>
    <mergeCell ref="C3:D3"/>
    <mergeCell ref="E3:H3"/>
    <mergeCell ref="D39:H39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55"/>
  <headerFooter alignWithMargins="0">
    <oddHeader>&amp;C&amp;"Times New Roman,Звичайний"&amp;14 9&amp;R&amp;"Times New Roman,Звичайний"&amp;14Продовження додатка 3
Таблиця 3</oddHeader>
  </headerFooter>
  <rowBreaks count="2" manualBreakCount="2">
    <brk id="35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83"/>
  <sheetViews>
    <sheetView zoomScale="50" zoomScaleNormal="50" zoomScaleSheetLayoutView="55" zoomScalePageLayoutView="0" workbookViewId="0" topLeftCell="A1">
      <selection activeCell="H20" sqref="H20"/>
    </sheetView>
  </sheetViews>
  <sheetFormatPr defaultColWidth="9.125" defaultRowHeight="12.75"/>
  <cols>
    <col min="1" max="1" width="82.25390625" style="1" customWidth="1"/>
    <col min="2" max="2" width="9.75390625" style="2" customWidth="1"/>
    <col min="3" max="7" width="25.625" style="2" customWidth="1"/>
    <col min="8" max="8" width="21.125" style="2" customWidth="1"/>
    <col min="9" max="9" width="9.50390625" style="1" customWidth="1"/>
    <col min="10" max="10" width="9.75390625" style="1" customWidth="1"/>
    <col min="11" max="16384" width="9.125" style="1" customWidth="1"/>
  </cols>
  <sheetData>
    <row r="1" spans="1:8" ht="18">
      <c r="A1" s="219" t="s">
        <v>335</v>
      </c>
      <c r="B1" s="219"/>
      <c r="C1" s="219"/>
      <c r="D1" s="219"/>
      <c r="E1" s="219"/>
      <c r="F1" s="219"/>
      <c r="G1" s="219"/>
      <c r="H1" s="219"/>
    </row>
    <row r="2" spans="1:8" ht="18">
      <c r="A2" s="222"/>
      <c r="B2" s="222"/>
      <c r="C2" s="222"/>
      <c r="D2" s="222"/>
      <c r="E2" s="222"/>
      <c r="F2" s="222"/>
      <c r="G2" s="222"/>
      <c r="H2" s="222"/>
    </row>
    <row r="3" spans="1:8" ht="43.5" customHeight="1">
      <c r="A3" s="208" t="s">
        <v>33</v>
      </c>
      <c r="B3" s="209" t="s">
        <v>34</v>
      </c>
      <c r="C3" s="209" t="s">
        <v>336</v>
      </c>
      <c r="D3" s="209"/>
      <c r="E3" s="215" t="s">
        <v>135</v>
      </c>
      <c r="F3" s="215"/>
      <c r="G3" s="215"/>
      <c r="H3" s="215"/>
    </row>
    <row r="4" spans="1:8" ht="56.25" customHeight="1">
      <c r="A4" s="208"/>
      <c r="B4" s="209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225</v>
      </c>
      <c r="H4" s="103" t="s">
        <v>39</v>
      </c>
    </row>
    <row r="5" spans="1:8" ht="15.75" customHeight="1">
      <c r="A5" s="34">
        <v>1</v>
      </c>
      <c r="B5" s="102">
        <v>2</v>
      </c>
      <c r="C5" s="34">
        <v>3</v>
      </c>
      <c r="D5" s="102">
        <v>4</v>
      </c>
      <c r="E5" s="34">
        <v>5</v>
      </c>
      <c r="F5" s="102">
        <v>6</v>
      </c>
      <c r="G5" s="34">
        <v>7</v>
      </c>
      <c r="H5" s="102">
        <v>8</v>
      </c>
    </row>
    <row r="6" spans="1:8" s="23" customFormat="1" ht="34.5">
      <c r="A6" s="44" t="s">
        <v>337</v>
      </c>
      <c r="B6" s="53">
        <v>4000</v>
      </c>
      <c r="C6" s="111">
        <f>SUM(C7:C12)</f>
        <v>6980</v>
      </c>
      <c r="D6" s="111">
        <f>SUM(D7:D12)</f>
        <v>6414</v>
      </c>
      <c r="E6" s="111">
        <f>SUM(E7:E12)</f>
        <v>2894.6</v>
      </c>
      <c r="F6" s="111">
        <f>SUM(F7:F12)</f>
        <v>6414</v>
      </c>
      <c r="G6" s="105">
        <f>F6-E6</f>
        <v>3519.4</v>
      </c>
      <c r="H6" s="106">
        <f>(F6/E6)*100</f>
        <v>221.58502038278175</v>
      </c>
    </row>
    <row r="7" spans="1:8" ht="19.5" customHeight="1">
      <c r="A7" s="41" t="s">
        <v>75</v>
      </c>
      <c r="B7" s="52" t="s">
        <v>338</v>
      </c>
      <c r="C7" s="104">
        <f>'[33]IV. Кап. інвестиції'!$C$7</f>
        <v>0</v>
      </c>
      <c r="D7" s="104">
        <f>'[34]IV. Кап. інвестиції'!$C$7</f>
        <v>0</v>
      </c>
      <c r="E7" s="104">
        <f>'[35]IV. Кап. інвестиції'!$D$7</f>
        <v>0</v>
      </c>
      <c r="F7" s="104">
        <f aca="true" t="shared" si="0" ref="F7:F12">D7</f>
        <v>0</v>
      </c>
      <c r="G7" s="104">
        <f>F7-E7</f>
        <v>0</v>
      </c>
      <c r="H7" s="109" t="s">
        <v>154</v>
      </c>
    </row>
    <row r="8" spans="1:15" ht="19.5" customHeight="1">
      <c r="A8" s="41" t="s">
        <v>76</v>
      </c>
      <c r="B8" s="52">
        <v>4020</v>
      </c>
      <c r="C8" s="104">
        <f>'[33]IV. Кап. інвестиції'!$C$8</f>
        <v>2487</v>
      </c>
      <c r="D8" s="113" t="str">
        <f>'[34]IV. Кап. інвестиції'!$C$8</f>
        <v>-</v>
      </c>
      <c r="E8" s="104">
        <f>'[35]IV. Кап. інвестиції'!$D$8</f>
        <v>68</v>
      </c>
      <c r="F8" s="113" t="str">
        <f t="shared" si="0"/>
        <v>-</v>
      </c>
      <c r="G8" s="113">
        <v>-68</v>
      </c>
      <c r="H8" s="109" t="s">
        <v>154</v>
      </c>
      <c r="O8" s="143"/>
    </row>
    <row r="9" spans="1:14" ht="19.5" customHeight="1">
      <c r="A9" s="41" t="s">
        <v>77</v>
      </c>
      <c r="B9" s="52">
        <v>4030</v>
      </c>
      <c r="C9" s="104">
        <f>'[33]IV. Кап. інвестиції'!$C$9</f>
        <v>1249</v>
      </c>
      <c r="D9" s="104">
        <f>'[34]IV. Кап. інвестиції'!$C$9</f>
        <v>263</v>
      </c>
      <c r="E9" s="104">
        <f>'[35]IV. Кап. інвестиції'!$D$9</f>
        <v>85</v>
      </c>
      <c r="F9" s="104">
        <f t="shared" si="0"/>
        <v>263</v>
      </c>
      <c r="G9" s="104">
        <f>F9-E9</f>
        <v>178</v>
      </c>
      <c r="H9" s="109">
        <f>(F9/E9)*100</f>
        <v>309.4117647058824</v>
      </c>
      <c r="N9" s="143"/>
    </row>
    <row r="10" spans="1:8" ht="19.5" customHeight="1">
      <c r="A10" s="41" t="s">
        <v>78</v>
      </c>
      <c r="B10" s="52">
        <v>4040</v>
      </c>
      <c r="C10" s="104">
        <f>'[33]IV. Кап. інвестиції'!$C$10</f>
        <v>1205</v>
      </c>
      <c r="D10" s="113" t="str">
        <f>'[34]IV. Кап. інвестиції'!$C$10</f>
        <v>-</v>
      </c>
      <c r="E10" s="113">
        <f>'[35]IV. Кап. інвестиції'!$D$10</f>
        <v>0</v>
      </c>
      <c r="F10" s="113" t="str">
        <f t="shared" si="0"/>
        <v>-</v>
      </c>
      <c r="G10" s="113" t="s">
        <v>154</v>
      </c>
      <c r="H10" s="109" t="s">
        <v>154</v>
      </c>
    </row>
    <row r="11" spans="1:8" ht="36">
      <c r="A11" s="41" t="s">
        <v>79</v>
      </c>
      <c r="B11" s="52">
        <v>4050</v>
      </c>
      <c r="C11" s="104">
        <f>'[33]IV. Кап. інвестиції'!$C$11</f>
        <v>1939</v>
      </c>
      <c r="D11" s="104">
        <f>'[34]IV. Кап. інвестиції'!$C$11</f>
        <v>3803</v>
      </c>
      <c r="E11" s="104">
        <f>'[35]IV. Кап. інвестиції'!$D$11</f>
        <v>908</v>
      </c>
      <c r="F11" s="104">
        <f t="shared" si="0"/>
        <v>3803</v>
      </c>
      <c r="G11" s="104">
        <f>F11-E11</f>
        <v>2895</v>
      </c>
      <c r="H11" s="109">
        <f>(F11/E11)*100</f>
        <v>418.8325991189427</v>
      </c>
    </row>
    <row r="12" spans="1:8" ht="18">
      <c r="A12" s="41" t="s">
        <v>80</v>
      </c>
      <c r="B12" s="52">
        <v>4060</v>
      </c>
      <c r="C12" s="104">
        <f>'[33]IV. Кап. інвестиції'!$C$12</f>
        <v>100</v>
      </c>
      <c r="D12" s="104">
        <f>'[34]IV. Кап. інвестиції'!$C$12</f>
        <v>2348</v>
      </c>
      <c r="E12" s="104">
        <f>'[35]IV. Кап. інвестиції'!$D$12</f>
        <v>1833.6</v>
      </c>
      <c r="F12" s="104">
        <f t="shared" si="0"/>
        <v>2348</v>
      </c>
      <c r="G12" s="104">
        <f>F12-E12</f>
        <v>514.4000000000001</v>
      </c>
      <c r="H12" s="109">
        <f>(F12/E12)*100</f>
        <v>128.05410122164048</v>
      </c>
    </row>
    <row r="13" spans="2:8" ht="18">
      <c r="B13" s="1"/>
      <c r="C13" s="1"/>
      <c r="D13" s="1"/>
      <c r="E13" s="1"/>
      <c r="F13" s="1"/>
      <c r="G13" s="1"/>
      <c r="H13" s="1"/>
    </row>
    <row r="14" spans="2:8" ht="18">
      <c r="B14" s="1"/>
      <c r="C14" s="1"/>
      <c r="D14" s="1"/>
      <c r="E14" s="1"/>
      <c r="F14" s="1"/>
      <c r="G14" s="1"/>
      <c r="H14" s="1"/>
    </row>
    <row r="15" spans="1:9" s="98" customFormat="1" ht="19.5" customHeight="1">
      <c r="A15" s="3"/>
      <c r="I15" s="1"/>
    </row>
    <row r="16" spans="1:8" ht="27.75" customHeight="1">
      <c r="A16" s="95" t="s">
        <v>220</v>
      </c>
      <c r="C16" s="218"/>
      <c r="D16" s="218"/>
      <c r="E16" s="96"/>
      <c r="F16" s="203" t="s">
        <v>221</v>
      </c>
      <c r="G16" s="203"/>
      <c r="H16" s="203"/>
    </row>
    <row r="17" spans="1:8" s="98" customFormat="1" ht="18">
      <c r="A17" s="2" t="s">
        <v>339</v>
      </c>
      <c r="B17" s="1"/>
      <c r="C17" s="185" t="s">
        <v>333</v>
      </c>
      <c r="D17" s="185"/>
      <c r="E17" s="1"/>
      <c r="F17" s="185" t="s">
        <v>334</v>
      </c>
      <c r="G17" s="185"/>
      <c r="H17" s="185"/>
    </row>
    <row r="18" ht="18">
      <c r="A18" s="99"/>
    </row>
    <row r="19" ht="18">
      <c r="A19" s="99"/>
    </row>
    <row r="20" ht="18">
      <c r="A20" s="99"/>
    </row>
    <row r="21" ht="18">
      <c r="A21" s="99"/>
    </row>
    <row r="22" ht="18">
      <c r="A22" s="99"/>
    </row>
    <row r="23" ht="18">
      <c r="A23" s="99"/>
    </row>
    <row r="24" ht="18">
      <c r="A24" s="99"/>
    </row>
    <row r="25" ht="18">
      <c r="A25" s="99"/>
    </row>
    <row r="26" ht="18">
      <c r="A26" s="99"/>
    </row>
    <row r="27" ht="18">
      <c r="A27" s="99"/>
    </row>
    <row r="28" ht="18">
      <c r="A28" s="99"/>
    </row>
    <row r="29" ht="18">
      <c r="A29" s="99"/>
    </row>
    <row r="30" ht="18">
      <c r="A30" s="99"/>
    </row>
    <row r="31" ht="18">
      <c r="A31" s="99"/>
    </row>
    <row r="32" ht="18">
      <c r="A32" s="99"/>
    </row>
    <row r="33" ht="18">
      <c r="A33" s="99"/>
    </row>
    <row r="34" ht="18">
      <c r="A34" s="99"/>
    </row>
    <row r="35" ht="18">
      <c r="A35" s="99"/>
    </row>
    <row r="36" ht="18">
      <c r="A36" s="99"/>
    </row>
    <row r="37" ht="18">
      <c r="A37" s="99"/>
    </row>
    <row r="38" ht="18">
      <c r="A38" s="99"/>
    </row>
    <row r="39" ht="18">
      <c r="A39" s="99"/>
    </row>
    <row r="40" ht="18">
      <c r="A40" s="99"/>
    </row>
    <row r="41" ht="18">
      <c r="A41" s="99"/>
    </row>
    <row r="42" ht="18">
      <c r="A42" s="99"/>
    </row>
    <row r="43" ht="18">
      <c r="A43" s="99"/>
    </row>
    <row r="44" ht="18">
      <c r="A44" s="99"/>
    </row>
    <row r="45" ht="18">
      <c r="A45" s="99"/>
    </row>
    <row r="46" ht="18">
      <c r="A46" s="99"/>
    </row>
    <row r="47" ht="18">
      <c r="A47" s="99"/>
    </row>
    <row r="48" ht="18">
      <c r="A48" s="99"/>
    </row>
    <row r="49" ht="18">
      <c r="A49" s="99"/>
    </row>
    <row r="50" ht="18">
      <c r="A50" s="99"/>
    </row>
    <row r="51" ht="18">
      <c r="A51" s="99"/>
    </row>
    <row r="52" ht="18">
      <c r="A52" s="99"/>
    </row>
    <row r="53" ht="18">
      <c r="A53" s="99"/>
    </row>
    <row r="54" ht="18">
      <c r="A54" s="99"/>
    </row>
    <row r="55" ht="18">
      <c r="A55" s="99"/>
    </row>
    <row r="56" ht="18">
      <c r="A56" s="99"/>
    </row>
    <row r="57" ht="18">
      <c r="A57" s="99"/>
    </row>
    <row r="58" ht="18">
      <c r="A58" s="99"/>
    </row>
    <row r="59" ht="18">
      <c r="A59" s="99"/>
    </row>
    <row r="60" ht="18">
      <c r="A60" s="99"/>
    </row>
    <row r="61" ht="18">
      <c r="A61" s="99"/>
    </row>
    <row r="62" ht="18">
      <c r="A62" s="99"/>
    </row>
    <row r="63" ht="18">
      <c r="A63" s="99"/>
    </row>
    <row r="64" ht="18">
      <c r="A64" s="99"/>
    </row>
    <row r="65" ht="18">
      <c r="A65" s="99"/>
    </row>
    <row r="66" ht="18">
      <c r="A66" s="99"/>
    </row>
    <row r="67" ht="18">
      <c r="A67" s="99"/>
    </row>
    <row r="68" ht="18">
      <c r="A68" s="99"/>
    </row>
    <row r="69" ht="18">
      <c r="A69" s="99"/>
    </row>
    <row r="70" ht="18">
      <c r="A70" s="99"/>
    </row>
    <row r="71" ht="18">
      <c r="A71" s="99"/>
    </row>
    <row r="72" ht="18">
      <c r="A72" s="99"/>
    </row>
    <row r="73" ht="18">
      <c r="A73" s="99"/>
    </row>
    <row r="74" ht="18">
      <c r="A74" s="99"/>
    </row>
    <row r="75" ht="18">
      <c r="A75" s="99"/>
    </row>
    <row r="76" ht="18">
      <c r="A76" s="99"/>
    </row>
    <row r="77" ht="18">
      <c r="A77" s="99"/>
    </row>
    <row r="78" ht="18">
      <c r="A78" s="99"/>
    </row>
    <row r="79" ht="18">
      <c r="A79" s="99"/>
    </row>
    <row r="80" ht="18">
      <c r="A80" s="99"/>
    </row>
    <row r="81" ht="18">
      <c r="A81" s="99"/>
    </row>
    <row r="82" ht="18">
      <c r="A82" s="99"/>
    </row>
    <row r="83" ht="18">
      <c r="A83" s="99"/>
    </row>
    <row r="84" ht="18">
      <c r="A84" s="99"/>
    </row>
    <row r="85" ht="18">
      <c r="A85" s="99"/>
    </row>
    <row r="86" ht="18">
      <c r="A86" s="99"/>
    </row>
    <row r="87" ht="18">
      <c r="A87" s="99"/>
    </row>
    <row r="88" ht="18">
      <c r="A88" s="99"/>
    </row>
    <row r="89" ht="18">
      <c r="A89" s="99"/>
    </row>
    <row r="90" ht="18">
      <c r="A90" s="99"/>
    </row>
    <row r="91" ht="18">
      <c r="A91" s="99"/>
    </row>
    <row r="92" ht="18">
      <c r="A92" s="99"/>
    </row>
    <row r="93" ht="18">
      <c r="A93" s="99"/>
    </row>
    <row r="94" ht="18">
      <c r="A94" s="99"/>
    </row>
    <row r="95" ht="18">
      <c r="A95" s="99"/>
    </row>
    <row r="96" ht="18">
      <c r="A96" s="99"/>
    </row>
    <row r="97" ht="18">
      <c r="A97" s="99"/>
    </row>
    <row r="98" ht="18">
      <c r="A98" s="99"/>
    </row>
    <row r="99" ht="18">
      <c r="A99" s="99"/>
    </row>
    <row r="100" ht="18">
      <c r="A100" s="99"/>
    </row>
    <row r="101" ht="18">
      <c r="A101" s="99"/>
    </row>
    <row r="102" ht="18">
      <c r="A102" s="99"/>
    </row>
    <row r="103" ht="18">
      <c r="A103" s="99"/>
    </row>
    <row r="104" ht="18">
      <c r="A104" s="99"/>
    </row>
    <row r="105" ht="18">
      <c r="A105" s="99"/>
    </row>
    <row r="106" ht="18">
      <c r="A106" s="99"/>
    </row>
    <row r="107" ht="18">
      <c r="A107" s="99"/>
    </row>
    <row r="108" ht="18">
      <c r="A108" s="99"/>
    </row>
    <row r="109" ht="18">
      <c r="A109" s="99"/>
    </row>
    <row r="110" ht="18">
      <c r="A110" s="99"/>
    </row>
    <row r="111" ht="18">
      <c r="A111" s="99"/>
    </row>
    <row r="112" ht="18">
      <c r="A112" s="99"/>
    </row>
    <row r="113" ht="18">
      <c r="A113" s="99"/>
    </row>
    <row r="114" ht="18">
      <c r="A114" s="99"/>
    </row>
    <row r="115" ht="18">
      <c r="A115" s="99"/>
    </row>
    <row r="116" ht="18">
      <c r="A116" s="99"/>
    </row>
    <row r="117" ht="18">
      <c r="A117" s="99"/>
    </row>
    <row r="118" ht="18">
      <c r="A118" s="99"/>
    </row>
    <row r="119" ht="18">
      <c r="A119" s="99"/>
    </row>
    <row r="120" ht="18">
      <c r="A120" s="99"/>
    </row>
    <row r="121" ht="18">
      <c r="A121" s="99"/>
    </row>
    <row r="122" ht="18">
      <c r="A122" s="99"/>
    </row>
    <row r="123" ht="18">
      <c r="A123" s="99"/>
    </row>
    <row r="124" ht="18">
      <c r="A124" s="99"/>
    </row>
    <row r="125" ht="18">
      <c r="A125" s="99"/>
    </row>
    <row r="126" ht="18">
      <c r="A126" s="99"/>
    </row>
    <row r="127" ht="18">
      <c r="A127" s="99"/>
    </row>
    <row r="128" ht="18">
      <c r="A128" s="99"/>
    </row>
    <row r="129" ht="18">
      <c r="A129" s="99"/>
    </row>
    <row r="130" ht="18">
      <c r="A130" s="99"/>
    </row>
    <row r="131" ht="18">
      <c r="A131" s="99"/>
    </row>
    <row r="132" ht="18">
      <c r="A132" s="99"/>
    </row>
    <row r="133" ht="18">
      <c r="A133" s="99"/>
    </row>
    <row r="134" ht="18">
      <c r="A134" s="99"/>
    </row>
    <row r="135" ht="18">
      <c r="A135" s="99"/>
    </row>
    <row r="136" ht="18">
      <c r="A136" s="99"/>
    </row>
    <row r="137" ht="18">
      <c r="A137" s="99"/>
    </row>
    <row r="138" ht="18">
      <c r="A138" s="99"/>
    </row>
    <row r="139" ht="18">
      <c r="A139" s="99"/>
    </row>
    <row r="140" ht="18">
      <c r="A140" s="99"/>
    </row>
    <row r="141" ht="18">
      <c r="A141" s="99"/>
    </row>
    <row r="142" ht="18">
      <c r="A142" s="99"/>
    </row>
    <row r="143" ht="18">
      <c r="A143" s="99"/>
    </row>
    <row r="144" ht="18">
      <c r="A144" s="99"/>
    </row>
    <row r="145" ht="18">
      <c r="A145" s="99"/>
    </row>
    <row r="146" ht="18">
      <c r="A146" s="99"/>
    </row>
    <row r="147" ht="18">
      <c r="A147" s="99"/>
    </row>
    <row r="148" ht="18">
      <c r="A148" s="99"/>
    </row>
    <row r="149" ht="18">
      <c r="A149" s="99"/>
    </row>
    <row r="150" ht="18">
      <c r="A150" s="99"/>
    </row>
    <row r="151" ht="18">
      <c r="A151" s="99"/>
    </row>
    <row r="152" ht="18">
      <c r="A152" s="99"/>
    </row>
    <row r="153" ht="18">
      <c r="A153" s="99"/>
    </row>
    <row r="154" ht="18">
      <c r="A154" s="99"/>
    </row>
    <row r="155" ht="18">
      <c r="A155" s="99"/>
    </row>
    <row r="156" ht="18">
      <c r="A156" s="99"/>
    </row>
    <row r="157" ht="18">
      <c r="A157" s="99"/>
    </row>
    <row r="158" ht="18">
      <c r="A158" s="99"/>
    </row>
    <row r="159" ht="18">
      <c r="A159" s="99"/>
    </row>
    <row r="160" ht="18">
      <c r="A160" s="99"/>
    </row>
    <row r="161" ht="18">
      <c r="A161" s="99"/>
    </row>
    <row r="162" ht="18">
      <c r="A162" s="99"/>
    </row>
    <row r="163" ht="18">
      <c r="A163" s="99"/>
    </row>
    <row r="164" ht="18">
      <c r="A164" s="99"/>
    </row>
    <row r="165" ht="18">
      <c r="A165" s="99"/>
    </row>
    <row r="166" ht="18">
      <c r="A166" s="99"/>
    </row>
    <row r="167" ht="18">
      <c r="A167" s="99"/>
    </row>
    <row r="168" ht="18">
      <c r="A168" s="99"/>
    </row>
    <row r="169" ht="18">
      <c r="A169" s="99"/>
    </row>
    <row r="170" ht="18">
      <c r="A170" s="99"/>
    </row>
    <row r="171" ht="18">
      <c r="A171" s="99"/>
    </row>
    <row r="172" ht="18">
      <c r="A172" s="99"/>
    </row>
    <row r="173" ht="18">
      <c r="A173" s="99"/>
    </row>
    <row r="174" ht="18">
      <c r="A174" s="99"/>
    </row>
    <row r="175" ht="18">
      <c r="A175" s="99"/>
    </row>
    <row r="176" ht="18">
      <c r="A176" s="99"/>
    </row>
    <row r="177" ht="18">
      <c r="A177" s="99"/>
    </row>
    <row r="178" ht="18">
      <c r="A178" s="99"/>
    </row>
    <row r="179" ht="18">
      <c r="A179" s="99"/>
    </row>
    <row r="180" ht="18">
      <c r="A180" s="99"/>
    </row>
    <row r="181" ht="18">
      <c r="A181" s="99"/>
    </row>
    <row r="182" ht="18">
      <c r="A182" s="99"/>
    </row>
    <row r="183" ht="18">
      <c r="A183" s="99"/>
    </row>
  </sheetData>
  <sheetProtection selectLockedCells="1" selectUnlockedCells="1"/>
  <mergeCells count="10">
    <mergeCell ref="C16:D16"/>
    <mergeCell ref="F16:H16"/>
    <mergeCell ref="C17:D17"/>
    <mergeCell ref="F17:H17"/>
    <mergeCell ref="A1:H1"/>
    <mergeCell ref="A2:H2"/>
    <mergeCell ref="A3:A4"/>
    <mergeCell ref="B3:B4"/>
    <mergeCell ref="C3:D3"/>
    <mergeCell ref="E3:H3"/>
  </mergeCells>
  <printOptions/>
  <pageMargins left="1.1812500000000001" right="0.39375" top="0.7875000000000001" bottom="0.7875" header="0.27569444444444446" footer="0.5118110236220472"/>
  <pageSetup firstPageNumber="9" useFirstPageNumber="1" horizontalDpi="300" verticalDpi="300" orientation="landscape" paperSize="9" scale="54"/>
  <headerFooter alignWithMargins="0">
    <oddHeader xml:space="preserve">&amp;C&amp;"Times New Roman,Звичайний"&amp;14 11&amp;R&amp;"Times New Roman,Звичайний"&amp;14Продовження додатка 3
Таблиця 4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2023-10-26T06:58:30Z</cp:lastPrinted>
  <dcterms:created xsi:type="dcterms:W3CDTF">2023-08-08T09:35:53Z</dcterms:created>
  <dcterms:modified xsi:type="dcterms:W3CDTF">2024-03-04T12:27:31Z</dcterms:modified>
  <cp:category/>
  <cp:version/>
  <cp:contentType/>
  <cp:contentStatus/>
</cp:coreProperties>
</file>